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/>
  <mc:AlternateContent xmlns:mc="http://schemas.openxmlformats.org/markup-compatibility/2006">
    <mc:Choice Requires="x15">
      <x15ac:absPath xmlns:x15ac="http://schemas.microsoft.com/office/spreadsheetml/2010/11/ac" url="E:\Limpeza PFN e SRA 2022\ANEXOS EDITAL\"/>
    </mc:Choice>
  </mc:AlternateContent>
  <xr:revisionPtr revIDLastSave="0" documentId="13_ncr:1_{5E59A5E8-A4BE-4194-8D96-D4CCABF7B63F}" xr6:coauthVersionLast="47" xr6:coauthVersionMax="47" xr10:uidLastSave="{00000000-0000-0000-0000-000000000000}"/>
  <bookViews>
    <workbookView xWindow="-108" yWindow="-108" windowWidth="23256" windowHeight="12576" tabRatio="864" activeTab="1" xr2:uid="{00000000-000D-0000-FFFF-FFFF00000000}"/>
  </bookViews>
  <sheets>
    <sheet name="Servente" sheetId="22" r:id="rId1"/>
    <sheet name="Servente Com Insalubridade" sheetId="27" r:id="rId2"/>
    <sheet name="Encarregado" sheetId="28" r:id="rId3"/>
    <sheet name="Materiais" sheetId="23" r:id="rId4"/>
    <sheet name="Uniformes" sheetId="24" r:id="rId5"/>
    <sheet name="Equipamentos" sheetId="25" r:id="rId6"/>
    <sheet name="Resumo Área" sheetId="26" r:id="rId7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5" i="26" l="1"/>
  <c r="E21" i="26"/>
  <c r="E9" i="26"/>
  <c r="F7" i="25" l="1"/>
  <c r="F14" i="25"/>
  <c r="E30" i="23"/>
  <c r="E24" i="23"/>
  <c r="E61" i="23" l="1"/>
  <c r="E60" i="23"/>
  <c r="E59" i="23"/>
  <c r="E58" i="23"/>
  <c r="E56" i="23"/>
  <c r="E55" i="23"/>
  <c r="E53" i="23"/>
  <c r="E52" i="23"/>
  <c r="E51" i="23"/>
  <c r="E50" i="23"/>
  <c r="E49" i="23"/>
  <c r="E48" i="23"/>
  <c r="E47" i="23"/>
  <c r="E46" i="23"/>
  <c r="E45" i="23"/>
  <c r="E44" i="23"/>
  <c r="E43" i="23"/>
  <c r="E54" i="23"/>
  <c r="E57" i="23"/>
  <c r="E62" i="23" l="1"/>
  <c r="E10" i="26"/>
  <c r="E16" i="26"/>
  <c r="E22" i="26"/>
  <c r="C98" i="28"/>
  <c r="C73" i="28"/>
  <c r="C72" i="28"/>
  <c r="C71" i="28"/>
  <c r="D71" i="28" s="1"/>
  <c r="C70" i="28"/>
  <c r="C69" i="28"/>
  <c r="C68" i="28"/>
  <c r="C74" i="28"/>
  <c r="C75" i="28" s="1"/>
  <c r="D75" i="28" s="1"/>
  <c r="C62" i="28"/>
  <c r="C60" i="28"/>
  <c r="C61" i="28" s="1"/>
  <c r="E50" i="28"/>
  <c r="E49" i="28"/>
  <c r="E48" i="28"/>
  <c r="E47" i="28"/>
  <c r="E45" i="28"/>
  <c r="C39" i="28"/>
  <c r="C63" i="28" s="1"/>
  <c r="C37" i="28"/>
  <c r="C28" i="28"/>
  <c r="E15" i="28"/>
  <c r="D62" i="28" s="1"/>
  <c r="C98" i="27"/>
  <c r="C73" i="27"/>
  <c r="C72" i="27"/>
  <c r="C71" i="27"/>
  <c r="C70" i="27"/>
  <c r="C69" i="27"/>
  <c r="C68" i="27"/>
  <c r="C74" i="27"/>
  <c r="C75" i="27" s="1"/>
  <c r="C62" i="27"/>
  <c r="C60" i="27"/>
  <c r="C61" i="27" s="1"/>
  <c r="E50" i="27"/>
  <c r="E49" i="27"/>
  <c r="E48" i="27"/>
  <c r="E47" i="27"/>
  <c r="E45" i="27"/>
  <c r="C39" i="27"/>
  <c r="C63" i="27" s="1"/>
  <c r="C37" i="27"/>
  <c r="C28" i="27"/>
  <c r="D14" i="27"/>
  <c r="D15" i="27" s="1"/>
  <c r="F37" i="26"/>
  <c r="F36" i="26"/>
  <c r="K27" i="26"/>
  <c r="O27" i="26"/>
  <c r="F16" i="25"/>
  <c r="F15" i="25"/>
  <c r="F13" i="25"/>
  <c r="F12" i="25"/>
  <c r="F11" i="25"/>
  <c r="F10" i="25"/>
  <c r="F9" i="25"/>
  <c r="F8" i="25"/>
  <c r="F6" i="25"/>
  <c r="H24" i="24"/>
  <c r="J23" i="24"/>
  <c r="J22" i="24"/>
  <c r="J21" i="24"/>
  <c r="J24" i="24" s="1"/>
  <c r="J26" i="24" s="1"/>
  <c r="J20" i="24"/>
  <c r="H11" i="24"/>
  <c r="D78" i="28" s="1"/>
  <c r="J10" i="24"/>
  <c r="J9" i="24"/>
  <c r="J8" i="24"/>
  <c r="J7" i="24"/>
  <c r="E37" i="23"/>
  <c r="E36" i="23"/>
  <c r="E35" i="23"/>
  <c r="E34" i="23"/>
  <c r="E33" i="23"/>
  <c r="E32" i="23"/>
  <c r="E31" i="23"/>
  <c r="E29" i="23"/>
  <c r="E28" i="23"/>
  <c r="E27" i="23"/>
  <c r="E26" i="23"/>
  <c r="E25" i="23"/>
  <c r="E23" i="23"/>
  <c r="E22" i="23"/>
  <c r="E21" i="23"/>
  <c r="E20" i="23"/>
  <c r="E19" i="23"/>
  <c r="E18" i="23"/>
  <c r="E17" i="23"/>
  <c r="E16" i="23"/>
  <c r="E15" i="23"/>
  <c r="E14" i="23"/>
  <c r="E13" i="23"/>
  <c r="E12" i="23"/>
  <c r="E11" i="23"/>
  <c r="E10" i="23"/>
  <c r="E9" i="23"/>
  <c r="E8" i="23"/>
  <c r="E7" i="23"/>
  <c r="E6" i="23"/>
  <c r="D26" i="28"/>
  <c r="D21" i="28"/>
  <c r="D107" i="28"/>
  <c r="E46" i="28"/>
  <c r="D70" i="28"/>
  <c r="C98" i="22"/>
  <c r="C73" i="22"/>
  <c r="C72" i="22"/>
  <c r="C71" i="22"/>
  <c r="C70" i="22"/>
  <c r="C69" i="22"/>
  <c r="C68" i="22"/>
  <c r="C74" i="22" s="1"/>
  <c r="C75" i="22" s="1"/>
  <c r="C62" i="22"/>
  <c r="C60" i="22"/>
  <c r="E49" i="22"/>
  <c r="E45" i="22"/>
  <c r="C37" i="22"/>
  <c r="C39" i="22"/>
  <c r="C63" i="22" s="1"/>
  <c r="D14" i="22"/>
  <c r="E15" i="22" s="1"/>
  <c r="C61" i="22"/>
  <c r="E50" i="22"/>
  <c r="E48" i="22"/>
  <c r="E47" i="22"/>
  <c r="C28" i="22"/>
  <c r="J11" i="24" l="1"/>
  <c r="J13" i="24" s="1"/>
  <c r="D64" i="28"/>
  <c r="E46" i="27"/>
  <c r="E15" i="27"/>
  <c r="D68" i="27" s="1"/>
  <c r="D21" i="27"/>
  <c r="D107" i="27" s="1"/>
  <c r="D21" i="22"/>
  <c r="D107" i="22" s="1"/>
  <c r="E46" i="22"/>
  <c r="E51" i="22" s="1"/>
  <c r="D72" i="27"/>
  <c r="D75" i="27"/>
  <c r="D63" i="27"/>
  <c r="D60" i="27"/>
  <c r="E86" i="27"/>
  <c r="E86" i="22"/>
  <c r="E86" i="28"/>
  <c r="E89" i="28" s="1"/>
  <c r="D111" i="28" s="1"/>
  <c r="D72" i="22"/>
  <c r="D71" i="22"/>
  <c r="D73" i="22"/>
  <c r="D61" i="22"/>
  <c r="D75" i="22"/>
  <c r="D60" i="22"/>
  <c r="D63" i="22"/>
  <c r="D62" i="22"/>
  <c r="D68" i="22"/>
  <c r="D27" i="22"/>
  <c r="D64" i="22"/>
  <c r="D69" i="22"/>
  <c r="D70" i="22"/>
  <c r="D26" i="22"/>
  <c r="D28" i="22" s="1"/>
  <c r="C54" i="22" s="1"/>
  <c r="C65" i="28"/>
  <c r="C65" i="22"/>
  <c r="D78" i="22"/>
  <c r="D72" i="28"/>
  <c r="C65" i="27"/>
  <c r="D78" i="27"/>
  <c r="D68" i="28"/>
  <c r="D69" i="28"/>
  <c r="D73" i="28"/>
  <c r="D74" i="28" s="1"/>
  <c r="D70" i="27"/>
  <c r="D26" i="27"/>
  <c r="D71" i="27"/>
  <c r="D73" i="27"/>
  <c r="E63" i="23"/>
  <c r="E64" i="23" s="1"/>
  <c r="F18" i="25"/>
  <c r="E38" i="23"/>
  <c r="E39" i="23" s="1"/>
  <c r="E51" i="28"/>
  <c r="C56" i="28" s="1"/>
  <c r="D63" i="28"/>
  <c r="D61" i="28"/>
  <c r="D60" i="28"/>
  <c r="D27" i="28"/>
  <c r="D28" i="28" s="1"/>
  <c r="E51" i="27"/>
  <c r="C56" i="27" s="1"/>
  <c r="D76" i="27" l="1"/>
  <c r="D61" i="27"/>
  <c r="D27" i="27"/>
  <c r="D28" i="27" s="1"/>
  <c r="D69" i="27"/>
  <c r="D64" i="27"/>
  <c r="D62" i="27"/>
  <c r="C56" i="22"/>
  <c r="D76" i="22"/>
  <c r="D74" i="27"/>
  <c r="E28" i="22"/>
  <c r="D76" i="28"/>
  <c r="D74" i="22"/>
  <c r="D65" i="22"/>
  <c r="E67" i="23"/>
  <c r="E87" i="22" s="1"/>
  <c r="F20" i="25"/>
  <c r="F21" i="25" s="1"/>
  <c r="C54" i="28"/>
  <c r="E28" i="28"/>
  <c r="D65" i="28"/>
  <c r="D65" i="27" l="1"/>
  <c r="D31" i="22"/>
  <c r="D32" i="22"/>
  <c r="D37" i="22"/>
  <c r="D36" i="22"/>
  <c r="D35" i="22"/>
  <c r="D34" i="22"/>
  <c r="D38" i="22"/>
  <c r="D33" i="22"/>
  <c r="D109" i="22"/>
  <c r="D77" i="22"/>
  <c r="D79" i="22" s="1"/>
  <c r="C54" i="27"/>
  <c r="E28" i="27"/>
  <c r="E88" i="22"/>
  <c r="E89" i="22" s="1"/>
  <c r="D111" i="22" s="1"/>
  <c r="E88" i="27"/>
  <c r="E87" i="27"/>
  <c r="D109" i="28"/>
  <c r="D77" i="28"/>
  <c r="D79" i="28" s="1"/>
  <c r="D36" i="28"/>
  <c r="D34" i="28"/>
  <c r="D38" i="28"/>
  <c r="D37" i="28"/>
  <c r="D33" i="28"/>
  <c r="D31" i="28"/>
  <c r="D32" i="28"/>
  <c r="D35" i="28"/>
  <c r="D109" i="27" l="1"/>
  <c r="D77" i="27"/>
  <c r="D79" i="27" s="1"/>
  <c r="C79" i="22"/>
  <c r="D110" i="22"/>
  <c r="E82" i="22"/>
  <c r="E83" i="22" s="1"/>
  <c r="D39" i="22"/>
  <c r="C55" i="22" s="1"/>
  <c r="C57" i="22" s="1"/>
  <c r="D108" i="22" s="1"/>
  <c r="D31" i="27"/>
  <c r="D33" i="27"/>
  <c r="D36" i="27"/>
  <c r="D37" i="27"/>
  <c r="D35" i="27"/>
  <c r="D34" i="27"/>
  <c r="D38" i="27"/>
  <c r="D32" i="27"/>
  <c r="E89" i="27"/>
  <c r="D111" i="27" s="1"/>
  <c r="C79" i="28"/>
  <c r="D110" i="28"/>
  <c r="E82" i="28"/>
  <c r="E83" i="28" s="1"/>
  <c r="D39" i="28"/>
  <c r="C55" i="28" s="1"/>
  <c r="C57" i="28" s="1"/>
  <c r="D108" i="28" s="1"/>
  <c r="D110" i="27" l="1"/>
  <c r="E82" i="27"/>
  <c r="E83" i="27" s="1"/>
  <c r="C79" i="27"/>
  <c r="D112" i="22"/>
  <c r="D92" i="22" s="1"/>
  <c r="E92" i="22" s="1"/>
  <c r="D39" i="27"/>
  <c r="C55" i="27" s="1"/>
  <c r="C57" i="27" s="1"/>
  <c r="D108" i="27" s="1"/>
  <c r="D112" i="27" s="1"/>
  <c r="D92" i="27" s="1"/>
  <c r="E92" i="27" s="1"/>
  <c r="D112" i="28"/>
  <c r="D92" i="28" s="1"/>
  <c r="D93" i="22" l="1"/>
  <c r="E93" i="22" s="1"/>
  <c r="D96" i="22" s="1"/>
  <c r="C103" i="22" s="1"/>
  <c r="E99" i="22"/>
  <c r="E98" i="22"/>
  <c r="E100" i="22"/>
  <c r="D93" i="27"/>
  <c r="E93" i="27" s="1"/>
  <c r="D96" i="27" s="1"/>
  <c r="E92" i="28"/>
  <c r="D93" i="28"/>
  <c r="E96" i="22" l="1"/>
  <c r="E103" i="22"/>
  <c r="E104" i="22" s="1"/>
  <c r="D113" i="22" s="1"/>
  <c r="D114" i="22" s="1"/>
  <c r="E96" i="27"/>
  <c r="E98" i="27"/>
  <c r="E100" i="27"/>
  <c r="E99" i="27"/>
  <c r="C103" i="27"/>
  <c r="E93" i="28"/>
  <c r="E96" i="28" s="1"/>
  <c r="D96" i="28" l="1"/>
  <c r="E98" i="28" s="1"/>
  <c r="G22" i="26"/>
  <c r="J22" i="26" s="1"/>
  <c r="G10" i="26"/>
  <c r="J10" i="26" s="1"/>
  <c r="E103" i="27"/>
  <c r="E104" i="27" s="1"/>
  <c r="D113" i="27" s="1"/>
  <c r="D114" i="27" s="1"/>
  <c r="G16" i="26" s="1"/>
  <c r="E100" i="28"/>
  <c r="E99" i="28"/>
  <c r="C103" i="28"/>
  <c r="E103" i="28" l="1"/>
  <c r="E104" i="28" s="1"/>
  <c r="D113" i="28" s="1"/>
  <c r="D114" i="28" s="1"/>
  <c r="G9" i="26" s="1"/>
  <c r="K40" i="26" s="1"/>
  <c r="J16" i="26"/>
  <c r="G15" i="26" l="1"/>
  <c r="J9" i="26"/>
  <c r="J11" i="26" s="1"/>
  <c r="D33" i="26" s="1"/>
  <c r="F33" i="26" s="1"/>
  <c r="G21" i="26"/>
  <c r="J21" i="26" s="1"/>
  <c r="J23" i="26" s="1"/>
  <c r="D35" i="26" s="1"/>
  <c r="F35" i="26" s="1"/>
  <c r="J15" i="26"/>
  <c r="J17" i="26" s="1"/>
  <c r="D34" i="26" s="1"/>
  <c r="F34" i="26" s="1"/>
  <c r="F38" i="26" l="1"/>
  <c r="F40" i="26" s="1"/>
</calcChain>
</file>

<file path=xl/sharedStrings.xml><?xml version="1.0" encoding="utf-8"?>
<sst xmlns="http://schemas.openxmlformats.org/spreadsheetml/2006/main" count="497" uniqueCount="206">
  <si>
    <t>Valor da Proposta com base salário Normativo :</t>
  </si>
  <si>
    <t xml:space="preserve">Remuneração: </t>
  </si>
  <si>
    <t xml:space="preserve">(Estes valores serão distribuídos de acordo com o número de vigilantes por posto, conforme a escala de trabalho adotada). </t>
  </si>
  <si>
    <t>Equipamentos</t>
  </si>
  <si>
    <t>Quantidade</t>
  </si>
  <si>
    <t>Valor Unitário</t>
  </si>
  <si>
    <t>Total</t>
  </si>
  <si>
    <t>01 - Uniforme</t>
  </si>
  <si>
    <t xml:space="preserve">02 - Vale Alimentação </t>
  </si>
  <si>
    <t>03 - Vale Transporte</t>
  </si>
  <si>
    <r>
      <t xml:space="preserve">VI. Tributos: </t>
    </r>
    <r>
      <rPr>
        <sz val="9"/>
        <rFont val="Times New Roman"/>
        <family val="1"/>
      </rPr>
      <t xml:space="preserve">(ISQN + COFINS + PIS + OUTROS) </t>
    </r>
  </si>
  <si>
    <t xml:space="preserve">Valor dos Tributos( P1 - Po) </t>
  </si>
  <si>
    <t>05 – Adicional Vigilante Brigadista(10%)</t>
  </si>
  <si>
    <t>06 - Dia do Vigilante</t>
  </si>
  <si>
    <t>Valor da Remuneração:</t>
  </si>
  <si>
    <t>13º Salário e Adicional de Férias</t>
  </si>
  <si>
    <t>01 – 13º SALÁRIO</t>
  </si>
  <si>
    <t>02 - Adicional de Férias</t>
  </si>
  <si>
    <t>TOTAL</t>
  </si>
  <si>
    <t>Encargos Previdenciários e FGTS</t>
  </si>
  <si>
    <t>01 - INSS</t>
  </si>
  <si>
    <t>02 - SESI ou SESC</t>
  </si>
  <si>
    <t>03 - SENAI ou SENAC</t>
  </si>
  <si>
    <t>04 - INCRA</t>
  </si>
  <si>
    <t>05 - Salário Educação</t>
  </si>
  <si>
    <t>06 - FGTS</t>
  </si>
  <si>
    <t>07 - Seguro Acidente de Trabalho/SAT/INSS</t>
  </si>
  <si>
    <t>08 - SEBRAE</t>
  </si>
  <si>
    <t>05- Seguro de Vida</t>
  </si>
  <si>
    <t>08- Exame Médico</t>
  </si>
  <si>
    <t>Quadro resumo Encargos e Benefícios Anuais, Mensais e Diários</t>
  </si>
  <si>
    <t>13° SALÁRIO, FÉRIAS E ADICIONAL DE FÉRIAS</t>
  </si>
  <si>
    <t>GPS, FGTS E OUTRAS CONTRIBUIÇÕES</t>
  </si>
  <si>
    <t>BENEFÍCIOS MENSAIS E DIÁRIOS</t>
  </si>
  <si>
    <t>Provisão para Recisão</t>
  </si>
  <si>
    <t>A – AVISO PRÉVIO INDENIZADO</t>
  </si>
  <si>
    <t>B- INCIDENCIA DO FGTS SOBRE O AVISO PRÉVIO INDENIZADO</t>
  </si>
  <si>
    <t>E- MULTA DO FGTS E CS DO AVISO PRÉVIO TRABALHADO</t>
  </si>
  <si>
    <t>Compisição do Custo de Reposição do profissional Ausente</t>
  </si>
  <si>
    <t>A – FÉRIAS</t>
  </si>
  <si>
    <t>C- LICENÇA PATERNIDADE</t>
  </si>
  <si>
    <t>F- AFASTAMENTO MATERNIDADE</t>
  </si>
  <si>
    <t>DESPESAS ADMINISTRATIVAS/ OPERACIONAIS</t>
  </si>
  <si>
    <t>LUCRO</t>
  </si>
  <si>
    <t>Valor Salário Servente, Referente a Convenção Coletiva  de 2022.</t>
  </si>
  <si>
    <t>06- Assistência Médica</t>
  </si>
  <si>
    <t>07- Assistência Odontológica</t>
  </si>
  <si>
    <t>C- AVISO PRÉVIO TRABALHADO</t>
  </si>
  <si>
    <t xml:space="preserve">Discriminação dos Postos </t>
  </si>
  <si>
    <t>MODULO 1: COMPOSIÇÃO DA REMUNERAÇÃO</t>
  </si>
  <si>
    <t>MODULO 2: ENCARGOS E BENEFÍCIOS ANUAIAS, MENSAIS E DIÁRIOS</t>
  </si>
  <si>
    <t>Submodulo 2.1 - 13º(Décimo Terceiro) Salário, Férias e Adicional</t>
  </si>
  <si>
    <t>Submodulo 2.2 - Encargos Previdenciários(GPS), FGTS e Outras Contribuições</t>
  </si>
  <si>
    <t>Submodulo 2.3 - Benefícios Mensais e DiáriosBenefícios Mensais e Diários</t>
  </si>
  <si>
    <t>MODULO 3: PROVISÃO PARA RESCISÃO</t>
  </si>
  <si>
    <t>D- INCIDEN. DO SUB MODULO 2.2 S/AVISO PREVIO TRAB</t>
  </si>
  <si>
    <t>MODULO 4: CUSTO DE REPOSIÇÃO DO PROFISSIONAL AUSENTE</t>
  </si>
  <si>
    <t>B- AUSÊNCIA LEGAL</t>
  </si>
  <si>
    <t>D- AUSENCIA POR ACIDENTE DE TRABALHO</t>
  </si>
  <si>
    <t>E- AUSENCIA POR DOENÇA</t>
  </si>
  <si>
    <t>SUBTOTAL</t>
  </si>
  <si>
    <t>G - INCIDENCIA DO SUBMODULO 2.2 SOBRE O CUSTO DE REPOSIÇÃO DO PROFISSIONAL AUSENTE</t>
  </si>
  <si>
    <t>G - INCLUSÃO BENEFÍCIOS MENSAIS E DIÁRIOS(MENOS VT + VA)</t>
  </si>
  <si>
    <t>H - INCLUSÃO CUSTO M3(PROVISÃO PARA RESCISÃO) PARA SUBSTITUTOS</t>
  </si>
  <si>
    <t>I INCLUSÃO CUSTO UNIFORME PARA SUBSTITUTO</t>
  </si>
  <si>
    <t>01 – Ausências legais</t>
  </si>
  <si>
    <t>02- Materiais</t>
  </si>
  <si>
    <t>03 - Equipamentos</t>
  </si>
  <si>
    <t>TOTAL DE INSUMOS</t>
  </si>
  <si>
    <t>MODULO 6 -CUSTOS INDIRETOS, TRIBUTOS E LUCRO</t>
  </si>
  <si>
    <t>MÓDULO 5: INSUMOS DIVERSOS</t>
  </si>
  <si>
    <t>QUADRO-RESUMO CUSTO POR EMPREGADO</t>
  </si>
  <si>
    <t>QUADRO RESUMO MODULO 4</t>
  </si>
  <si>
    <t>TRIBUTOS FEDERAIS - PIS</t>
  </si>
  <si>
    <t>COFINS</t>
  </si>
  <si>
    <t>TRIBUTOS ESTADUAIS ISS</t>
  </si>
  <si>
    <t>RELAÇÃO DOS MATERIAIS DE LIMPEZA</t>
  </si>
  <si>
    <t>Und. Medida</t>
  </si>
  <si>
    <t>Valor Total</t>
  </si>
  <si>
    <t>Água sanitária</t>
  </si>
  <si>
    <t>litro</t>
  </si>
  <si>
    <t xml:space="preserve">Álcool em gel 70% </t>
  </si>
  <si>
    <t>Álcool líquido 70%</t>
  </si>
  <si>
    <t>Cera líquida incolor (750 ml)</t>
  </si>
  <si>
    <t>unid</t>
  </si>
  <si>
    <t>Desinfetante (500 ml)</t>
  </si>
  <si>
    <t>Esponja dupla face</t>
  </si>
  <si>
    <t>unid.</t>
  </si>
  <si>
    <t>Estopa (200 gramas)</t>
  </si>
  <si>
    <t>Flanela de Microfibra</t>
  </si>
  <si>
    <t>Inseticida aerosol (360 ml)</t>
  </si>
  <si>
    <t>Limpador multiuso (500 ml)</t>
  </si>
  <si>
    <t>Lustra móveis (200 ml)</t>
  </si>
  <si>
    <t>Luvas de látex natural</t>
  </si>
  <si>
    <t>Máscara descartável (50 unid.)</t>
  </si>
  <si>
    <t>pct</t>
  </si>
  <si>
    <t>Pano de chão</t>
  </si>
  <si>
    <t>Papel higiênico (pacote 8x300 mts)</t>
  </si>
  <si>
    <t>Papel toalha (pacote 2.000 folhas)</t>
  </si>
  <si>
    <t>Pasta cristal (500 gramas)</t>
  </si>
  <si>
    <t>Purificador de ar Bom ar spray (360 ml)</t>
  </si>
  <si>
    <t>Removedor desencrustante ácido</t>
  </si>
  <si>
    <t>kg</t>
  </si>
  <si>
    <t>Sabão em geléia</t>
  </si>
  <si>
    <t>Sabonete liquido</t>
  </si>
  <si>
    <t>fd</t>
  </si>
  <si>
    <t>Saco plástico azul 200 (duzentos) L, PACOTE 100 UNID.</t>
  </si>
  <si>
    <t>Saco plástico preto 200 (duzentos) L, PACOTE 100 UNID.</t>
  </si>
  <si>
    <t>Vaselina líquida (500 ml)</t>
  </si>
  <si>
    <t>PLANILHA PARA CÁLCULO DOS VALORES DE UNIFORMES</t>
  </si>
  <si>
    <t>UNIFORMES –  AUX. LIMPEZA</t>
  </si>
  <si>
    <t>PEÇA</t>
  </si>
  <si>
    <t>Quantidade para 12 meses</t>
  </si>
  <si>
    <t xml:space="preserve">Calça em Brim </t>
  </si>
  <si>
    <t>Camisa em Brim</t>
  </si>
  <si>
    <t>Par de Botas de Segurança</t>
  </si>
  <si>
    <t>Nº de meses do contrato</t>
  </si>
  <si>
    <t>Total transportado para a planilha</t>
  </si>
  <si>
    <t>(para cada profissional)</t>
  </si>
  <si>
    <t>* Uniformes devem ser entregues, com a exceção do crachá, metade no início da execução e metade a cada 06 (seis) meses de contrato.</t>
  </si>
  <si>
    <t>UNIFORMES –  ENCARREGADO</t>
  </si>
  <si>
    <t>RELAÇÃO DE MÁQUINAS E EQUIPAMENTOS</t>
  </si>
  <si>
    <t>RELAÇÃO DE MAQUINAS/EQUIPAMENTOS</t>
  </si>
  <si>
    <t>Und.</t>
  </si>
  <si>
    <t>QTD</t>
  </si>
  <si>
    <t>Valor unitário</t>
  </si>
  <si>
    <t>Aspirador de pó semi-industrial</t>
  </si>
  <si>
    <t>Baldes plásticos 10L</t>
  </si>
  <si>
    <t>Baldes plásticos 20L</t>
  </si>
  <si>
    <t>Borrifador plástico</t>
  </si>
  <si>
    <t>Carrinho coletor aço 49x61x90 cm 100l</t>
  </si>
  <si>
    <t>Carrinho funcional (conj doblô-removivel)</t>
  </si>
  <si>
    <t>Cesto para lixo cap. 20l c/ tampa</t>
  </si>
  <si>
    <t>Cesto para lixo cap. 100l c/ tampa</t>
  </si>
  <si>
    <t>Cesto para lixo cap. 50l c/ tampa</t>
  </si>
  <si>
    <t>Conjunto aplicador de cera (balde com escorredor e tampa)</t>
  </si>
  <si>
    <t>Litro</t>
  </si>
  <si>
    <t>Dispenser papel higiênico</t>
  </si>
  <si>
    <t>Dispenser papel toalha</t>
  </si>
  <si>
    <t>Dispenser saboneteira c/ refil</t>
  </si>
  <si>
    <t>Enceradeira industrial 300mm</t>
  </si>
  <si>
    <t>Espátula ( raspador pesado c/ lâmina)</t>
  </si>
  <si>
    <t>Extensão eletrica cabo pp 10m</t>
  </si>
  <si>
    <t>Mangueira (100m de comprimento 3/4)</t>
  </si>
  <si>
    <t>Pá de lixo</t>
  </si>
  <si>
    <t>Placa sinalizadora dobráveis e compactas</t>
  </si>
  <si>
    <t>Rodo com duas borrachas, para limpeza geral</t>
  </si>
  <si>
    <t>Vasculhador de teto</t>
  </si>
  <si>
    <t>Vassoura piaçava</t>
  </si>
  <si>
    <t>Vassourinha de gari</t>
  </si>
  <si>
    <t>Vassourinha de pia</t>
  </si>
  <si>
    <t>Valor Total Mensal (Transportado para a planilha)</t>
  </si>
  <si>
    <t>I – PREÇO POR M²</t>
  </si>
  <si>
    <t>ÁREA INTERNA</t>
  </si>
  <si>
    <t>MÃO DE OBRA/ TIPO DE ÁREA</t>
  </si>
  <si>
    <t>PRODUTIVIDADE (1/M²)</t>
  </si>
  <si>
    <t>PREÇO HOMEM-MÊS(R$)</t>
  </si>
  <si>
    <t>ENCARREGADO</t>
  </si>
  <si>
    <t>SERVENTE</t>
  </si>
  <si>
    <t>TOTAL SEM INSALUBRIDADE</t>
  </si>
  <si>
    <t>TOTAL INSALUBRIDADE</t>
  </si>
  <si>
    <t>ÁREA EXTERNA</t>
  </si>
  <si>
    <t>ESQUADRIA EXTERNA</t>
  </si>
  <si>
    <t>FREQUÊNCIA NO MÊS</t>
  </si>
  <si>
    <t>JORNADA DE TRABALHO NO MÊS</t>
  </si>
  <si>
    <t>1X2X3</t>
  </si>
  <si>
    <t>SERVENTE/ FACE EXTERNA SEM EXPOSIÇÃO A SITUAÇÃO DE RISCO</t>
  </si>
  <si>
    <t>II – VALOR MENSAL DOS SERVIÇOS</t>
  </si>
  <si>
    <t>TIPO DE ÁREA</t>
  </si>
  <si>
    <t>PREÇO MENSAL UNITÁRIO</t>
  </si>
  <si>
    <t>ÁREA(M²)</t>
  </si>
  <si>
    <t>ÁREAS INTERNAS</t>
  </si>
  <si>
    <t>WC COM INSALUBRIDADE</t>
  </si>
  <si>
    <t>ÁREAS EXTERNAS</t>
  </si>
  <si>
    <t>COPEIRA</t>
  </si>
  <si>
    <t>CARREGADOR</t>
  </si>
  <si>
    <t>TOTAL MENSAL</t>
  </si>
  <si>
    <t>NUMERO DE MESES DE CONTRATO</t>
  </si>
  <si>
    <t>VALOR GLOBAL DA PROPOSTA</t>
  </si>
  <si>
    <t>02- Adicional Insalubridade</t>
  </si>
  <si>
    <t>AREA INTERNA COM INSALUBRIDADE(WC)</t>
  </si>
  <si>
    <t>TOTAL EXTERNA</t>
  </si>
  <si>
    <t>VALOR TOTAL MENSAL POR POSTO (De Acordo com a planilha de produtividade)</t>
  </si>
  <si>
    <t>Quantidade de Serventes :</t>
  </si>
  <si>
    <t>Quantidade de Encarregado :</t>
  </si>
  <si>
    <t>Valor Salário Ecarregado, Referente a Convenção Coletiva  de 2022.</t>
  </si>
  <si>
    <t>Qtd. Entregue Mensal</t>
  </si>
  <si>
    <t>01 - Salário do Servente</t>
  </si>
  <si>
    <t>01 - Salário do Encarregado de Apoio</t>
  </si>
  <si>
    <t>DESCRIÇÃO DO MATERIAL - ENTREGA MENSAL</t>
  </si>
  <si>
    <t>DESCRIÇÃO DO MATERIAL - ENTREGA SEMESTRAL</t>
  </si>
  <si>
    <t>Escada de aluminio tipo cavalete c /7 degraus</t>
  </si>
  <si>
    <t>Escova de nylon</t>
  </si>
  <si>
    <t>Pasta de limpeza, hidrataç]ão e proteção de cadeira de couro (500 gramas)</t>
  </si>
  <si>
    <t xml:space="preserve">Sabão em barra </t>
  </si>
  <si>
    <t>Saco para lixo capacidade 60 (sessenta) L, PACOTE 100 UNID.</t>
  </si>
  <si>
    <t>Saco plástico preto 100 (cem) L, PACOTE 100 UNID.</t>
  </si>
  <si>
    <t>VALOR MENSAL POR POSTO (De Acordo com a planilha de produtividade)</t>
  </si>
  <si>
    <t>Vassoura de nylon v. 16</t>
  </si>
  <si>
    <t>VALOR SEMESTRAL POR POSTO (De Acordo com a planilha de produtividade)</t>
  </si>
  <si>
    <t>galão</t>
  </si>
  <si>
    <t>Saco para lixo capacidade 40 (sessenta) L, PACOTE 100 UNID.</t>
  </si>
  <si>
    <t>Lavadora de alta pressão (aparelho de lavar a jato)</t>
  </si>
  <si>
    <t>Balde Mop giratória com cesto capac. Aprox. 16L + cabo esfregão ajustável até 1,30m aprox. + 3 refis para uso em limpeza de piso</t>
  </si>
  <si>
    <t>Valor Total Mensal  por Posto(Transportado para a planilha)</t>
  </si>
  <si>
    <t>Qtd. Entregue Semestral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</si>
</sst>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[$R$-416]\ #,##0.00;[Red]\-[$R$-416]\ #,##0.00"/>
    <numFmt numFmtId="165" formatCode="&quot; R$&quot;#,##0.00\ ;&quot; R$(&quot;#,##0.00\);&quot; R$-&quot;#\ ;@\ "/>
    <numFmt numFmtId="166" formatCode="0.00000"/>
    <numFmt numFmtId="167" formatCode="0.0%"/>
    <numFmt numFmtId="168" formatCode="_-[$R$-416]\ * #,##0.00_-;\-[$R$-416]\ * #,##0.00_-;_-[$R$-416]\ * &quot;-&quot;??_-;_-@_-"/>
    <numFmt numFmtId="169" formatCode="* #,##0.00\ ;* \(#,##0.00\);* \-#\ ;@\ "/>
  </numFmts>
  <fonts count="31" x14ac:knownFonts="1">
    <font>
      <sz val="10"/>
      <name val="Arial"/>
      <family val="2"/>
    </font>
    <font>
      <sz val="10"/>
      <name val="Arial"/>
      <family val="2"/>
    </font>
    <font>
      <b/>
      <sz val="9"/>
      <name val="Times New Roman"/>
      <family val="1"/>
    </font>
    <font>
      <b/>
      <sz val="10"/>
      <color indexed="22"/>
      <name val="Times New Roman"/>
      <family val="1"/>
    </font>
    <font>
      <b/>
      <sz val="8"/>
      <name val="Times New Roman"/>
      <family val="1"/>
    </font>
    <font>
      <b/>
      <sz val="10"/>
      <name val="Times New Roman"/>
      <family val="1"/>
    </font>
    <font>
      <b/>
      <sz val="10"/>
      <color indexed="13"/>
      <name val="Times New Roman"/>
      <family val="1"/>
    </font>
    <font>
      <b/>
      <sz val="7.5"/>
      <name val="Times New Roman"/>
      <family val="1"/>
    </font>
    <font>
      <sz val="9"/>
      <name val="Times New Roman"/>
      <family val="1"/>
    </font>
    <font>
      <sz val="9"/>
      <color indexed="9"/>
      <name val="Times New Roman"/>
      <family val="1"/>
    </font>
    <font>
      <sz val="8"/>
      <name val="Times New Roman"/>
      <family val="1"/>
    </font>
    <font>
      <b/>
      <sz val="10"/>
      <name val="Arial"/>
      <family val="2"/>
    </font>
    <font>
      <sz val="8.5"/>
      <color indexed="8"/>
      <name val="Times New Roman"/>
      <family val="1"/>
    </font>
    <font>
      <sz val="8"/>
      <color indexed="8"/>
      <name val="Times New Roman"/>
      <family val="1"/>
    </font>
    <font>
      <b/>
      <sz val="9"/>
      <name val="Arial"/>
      <family val="2"/>
    </font>
    <font>
      <sz val="10"/>
      <name val="Arial"/>
      <family val="2"/>
    </font>
    <font>
      <b/>
      <sz val="8"/>
      <color indexed="8"/>
      <name val="Times New Roman"/>
      <family val="1"/>
    </font>
    <font>
      <sz val="12"/>
      <name val="Times New Roman"/>
      <family val="1"/>
    </font>
    <font>
      <sz val="10"/>
      <color indexed="8"/>
      <name val="Arial"/>
      <family val="2"/>
    </font>
    <font>
      <b/>
      <sz val="12"/>
      <color rgb="FF000000"/>
      <name val="Calibri"/>
      <family val="2"/>
      <charset val="1"/>
    </font>
    <font>
      <b/>
      <sz val="11"/>
      <color rgb="FF000000"/>
      <name val="Calibri"/>
      <family val="2"/>
      <charset val="1"/>
    </font>
    <font>
      <sz val="11"/>
      <name val="Calibri"/>
      <family val="2"/>
      <scheme val="minor"/>
    </font>
    <font>
      <sz val="12"/>
      <color rgb="FF000000"/>
      <name val="Times New Roman"/>
      <family val="1"/>
    </font>
    <font>
      <b/>
      <sz val="11"/>
      <name val="Calibri"/>
      <family val="2"/>
      <scheme val="minor"/>
    </font>
    <font>
      <b/>
      <sz val="11"/>
      <color rgb="FF000000"/>
      <name val="Cambria"/>
      <family val="1"/>
      <charset val="1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b/>
      <sz val="13"/>
      <color rgb="FF000000"/>
      <name val="Calibri"/>
      <family val="2"/>
      <charset val="1"/>
    </font>
    <font>
      <b/>
      <sz val="12"/>
      <color rgb="FF000000"/>
      <name val="Cambria"/>
      <family val="1"/>
      <charset val="1"/>
    </font>
    <font>
      <sz val="11"/>
      <color rgb="FF000000"/>
      <name val="Cambria"/>
      <family val="1"/>
      <charset val="1"/>
    </font>
    <font>
      <b/>
      <sz val="12"/>
      <color rgb="FF000000"/>
      <name val="Calibri"/>
      <family val="2"/>
    </font>
  </fonts>
  <fills count="19">
    <fill>
      <patternFill patternType="none"/>
    </fill>
    <fill>
      <patternFill patternType="gray125"/>
    </fill>
    <fill>
      <patternFill patternType="solid">
        <fgColor indexed="50"/>
        <bgColor indexed="55"/>
      </patternFill>
    </fill>
    <fill>
      <patternFill patternType="solid">
        <fgColor indexed="22"/>
        <bgColor indexed="31"/>
      </patternFill>
    </fill>
    <fill>
      <patternFill patternType="solid">
        <fgColor indexed="42"/>
        <bgColor indexed="27"/>
      </patternFill>
    </fill>
    <fill>
      <patternFill patternType="solid">
        <fgColor indexed="53"/>
        <bgColor indexed="10"/>
      </patternFill>
    </fill>
    <fill>
      <patternFill patternType="solid">
        <fgColor indexed="10"/>
        <bgColor indexed="53"/>
      </patternFill>
    </fill>
    <fill>
      <patternFill patternType="solid">
        <fgColor indexed="9"/>
        <bgColor indexed="26"/>
      </patternFill>
    </fill>
    <fill>
      <patternFill patternType="solid">
        <fgColor theme="0"/>
        <bgColor indexed="27"/>
      </patternFill>
    </fill>
    <fill>
      <patternFill patternType="solid">
        <fgColor theme="4" tint="0.59999389629810485"/>
        <bgColor rgb="FFD0CECE"/>
      </patternFill>
    </fill>
    <fill>
      <patternFill patternType="solid">
        <fgColor rgb="FFFFFF00"/>
        <bgColor rgb="FFFFFF00"/>
      </patternFill>
    </fill>
    <fill>
      <patternFill patternType="solid">
        <fgColor rgb="FFDDDDDD"/>
        <bgColor rgb="FFD9D9D9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CCCCCC"/>
        <bgColor rgb="FFD0CECE"/>
      </patternFill>
    </fill>
    <fill>
      <patternFill patternType="solid">
        <fgColor theme="4" tint="0.59999389629810485"/>
        <bgColor rgb="FFFFFFFF"/>
      </patternFill>
    </fill>
    <fill>
      <patternFill patternType="solid">
        <fgColor rgb="FFFFFF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39997558519241921"/>
        <bgColor indexed="26"/>
      </patternFill>
    </fill>
    <fill>
      <patternFill patternType="solid">
        <fgColor theme="5" tint="0.39997558519241921"/>
        <bgColor indexed="64"/>
      </patternFill>
    </fill>
  </fills>
  <borders count="20">
    <border>
      <left/>
      <right/>
      <top/>
      <bottom/>
      <diagonal/>
    </border>
    <border>
      <left style="hair">
        <color indexed="8"/>
      </left>
      <right/>
      <top/>
      <bottom/>
      <diagonal/>
    </border>
    <border>
      <left/>
      <right style="hair">
        <color indexed="8"/>
      </right>
      <top/>
      <bottom/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/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/>
      <top/>
      <bottom style="hair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8"/>
      </left>
      <right/>
      <top/>
      <bottom style="hair">
        <color indexed="8"/>
      </bottom>
      <diagonal/>
    </border>
    <border>
      <left style="hair">
        <color indexed="8"/>
      </left>
      <right/>
      <top/>
      <bottom style="thin">
        <color indexed="64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">
    <xf numFmtId="0" fontId="0" fillId="0" borderId="0"/>
    <xf numFmtId="165" fontId="15" fillId="0" borderId="0" applyFill="0" applyBorder="0" applyAlignment="0" applyProtection="0"/>
    <xf numFmtId="9" fontId="1" fillId="0" borderId="0" applyFill="0" applyBorder="0" applyAlignment="0" applyProtection="0"/>
    <xf numFmtId="9" fontId="15" fillId="0" borderId="0" applyFill="0" applyBorder="0" applyAlignment="0" applyProtection="0"/>
  </cellStyleXfs>
  <cellXfs count="213">
    <xf numFmtId="0" fontId="0" fillId="0" borderId="0" xfId="0"/>
    <xf numFmtId="0" fontId="5" fillId="2" borderId="1" xfId="0" applyFont="1" applyFill="1" applyBorder="1"/>
    <xf numFmtId="0" fontId="2" fillId="2" borderId="1" xfId="0" applyFont="1" applyFill="1" applyBorder="1" applyAlignment="1">
      <alignment horizontal="left" vertical="center"/>
    </xf>
    <xf numFmtId="164" fontId="6" fillId="2" borderId="2" xfId="0" applyNumberFormat="1" applyFont="1" applyFill="1" applyBorder="1" applyAlignment="1">
      <alignment horizontal="center"/>
    </xf>
    <xf numFmtId="0" fontId="0" fillId="0" borderId="2" xfId="0" applyBorder="1"/>
    <xf numFmtId="0" fontId="8" fillId="3" borderId="3" xfId="0" applyFont="1" applyFill="1" applyBorder="1"/>
    <xf numFmtId="0" fontId="8" fillId="3" borderId="4" xfId="0" applyFont="1" applyFill="1" applyBorder="1"/>
    <xf numFmtId="0" fontId="10" fillId="0" borderId="1" xfId="0" applyFont="1" applyBorder="1"/>
    <xf numFmtId="0" fontId="10" fillId="0" borderId="2" xfId="0" applyFont="1" applyBorder="1"/>
    <xf numFmtId="0" fontId="8" fillId="0" borderId="1" xfId="0" applyFont="1" applyBorder="1"/>
    <xf numFmtId="0" fontId="9" fillId="0" borderId="2" xfId="0" applyFont="1" applyBorder="1"/>
    <xf numFmtId="0" fontId="12" fillId="0" borderId="1" xfId="0" applyFont="1" applyBorder="1"/>
    <xf numFmtId="0" fontId="8" fillId="0" borderId="0" xfId="0" applyFont="1"/>
    <xf numFmtId="0" fontId="8" fillId="0" borderId="2" xfId="0" applyFont="1" applyBorder="1"/>
    <xf numFmtId="0" fontId="8" fillId="0" borderId="0" xfId="0" applyFont="1" applyAlignment="1">
      <alignment horizontal="center"/>
    </xf>
    <xf numFmtId="0" fontId="8" fillId="0" borderId="2" xfId="0" applyFont="1" applyBorder="1" applyAlignment="1">
      <alignment horizontal="center"/>
    </xf>
    <xf numFmtId="165" fontId="8" fillId="0" borderId="0" xfId="1" applyFont="1" applyFill="1" applyBorder="1" applyAlignment="1" applyProtection="1"/>
    <xf numFmtId="165" fontId="8" fillId="0" borderId="2" xfId="1" applyFont="1" applyFill="1" applyBorder="1" applyAlignment="1" applyProtection="1"/>
    <xf numFmtId="0" fontId="10" fillId="0" borderId="0" xfId="0" applyFont="1"/>
    <xf numFmtId="0" fontId="2" fillId="4" borderId="1" xfId="0" applyFont="1" applyFill="1" applyBorder="1"/>
    <xf numFmtId="10" fontId="10" fillId="4" borderId="0" xfId="0" applyNumberFormat="1" applyFont="1" applyFill="1"/>
    <xf numFmtId="0" fontId="13" fillId="0" borderId="1" xfId="0" applyFont="1" applyBorder="1"/>
    <xf numFmtId="10" fontId="0" fillId="0" borderId="0" xfId="0" applyNumberFormat="1"/>
    <xf numFmtId="0" fontId="0" fillId="0" borderId="1" xfId="0" applyBorder="1"/>
    <xf numFmtId="164" fontId="0" fillId="0" borderId="0" xfId="0" applyNumberFormat="1"/>
    <xf numFmtId="0" fontId="8" fillId="0" borderId="5" xfId="0" applyFont="1" applyBorder="1"/>
    <xf numFmtId="0" fontId="2" fillId="3" borderId="6" xfId="0" applyFont="1" applyFill="1" applyBorder="1"/>
    <xf numFmtId="2" fontId="8" fillId="0" borderId="2" xfId="0" applyNumberFormat="1" applyFont="1" applyBorder="1"/>
    <xf numFmtId="10" fontId="8" fillId="3" borderId="4" xfId="0" applyNumberFormat="1" applyFont="1" applyFill="1" applyBorder="1"/>
    <xf numFmtId="49" fontId="8" fillId="0" borderId="1" xfId="0" applyNumberFormat="1" applyFont="1" applyBorder="1" applyAlignment="1">
      <alignment horizontal="left"/>
    </xf>
    <xf numFmtId="0" fontId="2" fillId="0" borderId="6" xfId="0" applyFont="1" applyBorder="1" applyAlignment="1">
      <alignment horizontal="left" vertical="center"/>
    </xf>
    <xf numFmtId="0" fontId="3" fillId="0" borderId="3" xfId="0" applyFont="1" applyBorder="1"/>
    <xf numFmtId="0" fontId="3" fillId="0" borderId="4" xfId="0" applyFont="1" applyBorder="1"/>
    <xf numFmtId="0" fontId="3" fillId="0" borderId="0" xfId="0" applyFont="1"/>
    <xf numFmtId="0" fontId="4" fillId="0" borderId="1" xfId="0" applyFont="1" applyBorder="1"/>
    <xf numFmtId="0" fontId="4" fillId="0" borderId="0" xfId="0" applyFont="1"/>
    <xf numFmtId="0" fontId="4" fillId="0" borderId="2" xfId="0" applyFont="1" applyBorder="1"/>
    <xf numFmtId="0" fontId="6" fillId="2" borderId="0" xfId="0" applyFont="1" applyFill="1" applyAlignment="1">
      <alignment horizontal="center"/>
    </xf>
    <xf numFmtId="0" fontId="5" fillId="0" borderId="2" xfId="0" applyFont="1" applyBorder="1"/>
    <xf numFmtId="0" fontId="5" fillId="0" borderId="0" xfId="0" applyFont="1"/>
    <xf numFmtId="0" fontId="2" fillId="0" borderId="1" xfId="0" applyFont="1" applyBorder="1" applyAlignment="1">
      <alignment horizontal="left"/>
    </xf>
    <xf numFmtId="0" fontId="2" fillId="0" borderId="0" xfId="0" applyFont="1" applyAlignment="1">
      <alignment horizontal="left"/>
    </xf>
    <xf numFmtId="0" fontId="2" fillId="0" borderId="2" xfId="0" applyFont="1" applyBorder="1"/>
    <xf numFmtId="0" fontId="2" fillId="0" borderId="0" xfId="0" applyFont="1"/>
    <xf numFmtId="0" fontId="4" fillId="0" borderId="0" xfId="0" applyFont="1" applyAlignment="1">
      <alignment horizontal="justify"/>
    </xf>
    <xf numFmtId="0" fontId="4" fillId="0" borderId="0" xfId="0" applyFont="1" applyAlignment="1">
      <alignment horizontal="left" vertical="center"/>
    </xf>
    <xf numFmtId="0" fontId="9" fillId="0" borderId="0" xfId="0" applyFont="1"/>
    <xf numFmtId="9" fontId="8" fillId="0" borderId="0" xfId="0" applyNumberFormat="1" applyFont="1"/>
    <xf numFmtId="167" fontId="8" fillId="0" borderId="0" xfId="0" applyNumberFormat="1" applyFont="1"/>
    <xf numFmtId="168" fontId="11" fillId="0" borderId="0" xfId="1" applyNumberFormat="1" applyFont="1" applyBorder="1"/>
    <xf numFmtId="9" fontId="15" fillId="0" borderId="0" xfId="3" applyBorder="1"/>
    <xf numFmtId="10" fontId="9" fillId="0" borderId="0" xfId="0" applyNumberFormat="1" applyFont="1"/>
    <xf numFmtId="10" fontId="8" fillId="0" borderId="0" xfId="0" applyNumberFormat="1" applyFont="1" applyAlignment="1">
      <alignment horizontal="right"/>
    </xf>
    <xf numFmtId="9" fontId="15" fillId="0" borderId="0" xfId="3" applyBorder="1" applyAlignment="1">
      <alignment horizontal="right"/>
    </xf>
    <xf numFmtId="164" fontId="8" fillId="0" borderId="0" xfId="0" applyNumberFormat="1" applyFont="1" applyAlignment="1">
      <alignment horizontal="right"/>
    </xf>
    <xf numFmtId="0" fontId="11" fillId="5" borderId="1" xfId="0" applyFont="1" applyFill="1" applyBorder="1"/>
    <xf numFmtId="0" fontId="0" fillId="5" borderId="0" xfId="0" applyFill="1"/>
    <xf numFmtId="164" fontId="11" fillId="5" borderId="2" xfId="0" applyNumberFormat="1" applyFont="1" applyFill="1" applyBorder="1"/>
    <xf numFmtId="164" fontId="8" fillId="0" borderId="0" xfId="0" applyNumberFormat="1" applyFont="1"/>
    <xf numFmtId="4" fontId="8" fillId="0" borderId="0" xfId="0" applyNumberFormat="1" applyFont="1"/>
    <xf numFmtId="165" fontId="8" fillId="0" borderId="0" xfId="0" applyNumberFormat="1" applyFont="1"/>
    <xf numFmtId="0" fontId="0" fillId="0" borderId="0" xfId="0" applyAlignment="1">
      <alignment horizontal="center"/>
    </xf>
    <xf numFmtId="10" fontId="8" fillId="0" borderId="0" xfId="0" applyNumberFormat="1" applyFont="1"/>
    <xf numFmtId="1" fontId="8" fillId="0" borderId="0" xfId="0" applyNumberFormat="1" applyFont="1" applyAlignment="1">
      <alignment horizontal="center"/>
    </xf>
    <xf numFmtId="165" fontId="10" fillId="8" borderId="2" xfId="1" applyFont="1" applyFill="1" applyBorder="1" applyAlignment="1" applyProtection="1"/>
    <xf numFmtId="0" fontId="13" fillId="0" borderId="1" xfId="0" applyFont="1" applyBorder="1" applyAlignment="1">
      <alignment horizontal="left"/>
    </xf>
    <xf numFmtId="0" fontId="2" fillId="0" borderId="0" xfId="0" applyFont="1" applyAlignment="1">
      <alignment horizontal="center"/>
    </xf>
    <xf numFmtId="165" fontId="2" fillId="0" borderId="0" xfId="0" applyNumberFormat="1" applyFont="1"/>
    <xf numFmtId="10" fontId="8" fillId="0" borderId="0" xfId="0" applyNumberFormat="1" applyFont="1" applyAlignment="1">
      <alignment vertical="center"/>
    </xf>
    <xf numFmtId="0" fontId="10" fillId="0" borderId="0" xfId="0" applyFont="1" applyAlignment="1">
      <alignment horizontal="center" wrapText="1"/>
    </xf>
    <xf numFmtId="2" fontId="8" fillId="0" borderId="0" xfId="0" applyNumberFormat="1" applyFont="1" applyAlignment="1">
      <alignment horizontal="center"/>
    </xf>
    <xf numFmtId="165" fontId="2" fillId="0" borderId="5" xfId="0" applyNumberFormat="1" applyFont="1" applyBorder="1"/>
    <xf numFmtId="164" fontId="8" fillId="0" borderId="2" xfId="0" applyNumberFormat="1" applyFont="1" applyBorder="1"/>
    <xf numFmtId="0" fontId="10" fillId="6" borderId="1" xfId="0" applyFont="1" applyFill="1" applyBorder="1"/>
    <xf numFmtId="0" fontId="8" fillId="6" borderId="0" xfId="0" applyFont="1" applyFill="1"/>
    <xf numFmtId="164" fontId="8" fillId="6" borderId="0" xfId="0" applyNumberFormat="1" applyFont="1" applyFill="1"/>
    <xf numFmtId="2" fontId="8" fillId="6" borderId="2" xfId="0" applyNumberFormat="1" applyFont="1" applyFill="1" applyBorder="1"/>
    <xf numFmtId="166" fontId="0" fillId="0" borderId="0" xfId="0" applyNumberFormat="1"/>
    <xf numFmtId="0" fontId="8" fillId="6" borderId="1" xfId="0" applyFont="1" applyFill="1" applyBorder="1"/>
    <xf numFmtId="10" fontId="1" fillId="0" borderId="0" xfId="2" applyNumberFormat="1"/>
    <xf numFmtId="0" fontId="4" fillId="0" borderId="1" xfId="0" applyFont="1" applyBorder="1" applyAlignment="1">
      <alignment horizontal="center"/>
    </xf>
    <xf numFmtId="10" fontId="2" fillId="0" borderId="0" xfId="0" applyNumberFormat="1" applyFont="1"/>
    <xf numFmtId="165" fontId="2" fillId="0" borderId="2" xfId="1" applyFont="1" applyFill="1" applyBorder="1" applyAlignment="1" applyProtection="1"/>
    <xf numFmtId="165" fontId="2" fillId="0" borderId="4" xfId="0" applyNumberFormat="1" applyFont="1" applyBorder="1"/>
    <xf numFmtId="0" fontId="16" fillId="0" borderId="1" xfId="0" applyFont="1" applyBorder="1" applyAlignment="1">
      <alignment horizontal="center"/>
    </xf>
    <xf numFmtId="0" fontId="4" fillId="0" borderId="0" xfId="0" applyFont="1" applyAlignment="1">
      <alignment horizontal="center"/>
    </xf>
    <xf numFmtId="165" fontId="14" fillId="0" borderId="0" xfId="1" applyFont="1" applyFill="1" applyBorder="1" applyAlignment="1" applyProtection="1"/>
    <xf numFmtId="0" fontId="2" fillId="0" borderId="7" xfId="0" applyFont="1" applyBorder="1" applyAlignment="1">
      <alignment horizontal="center"/>
    </xf>
    <xf numFmtId="10" fontId="2" fillId="0" borderId="7" xfId="2" applyNumberFormat="1" applyFont="1" applyBorder="1" applyAlignment="1"/>
    <xf numFmtId="2" fontId="8" fillId="0" borderId="0" xfId="0" applyNumberFormat="1" applyFont="1"/>
    <xf numFmtId="165" fontId="8" fillId="0" borderId="8" xfId="1" applyFont="1" applyFill="1" applyBorder="1" applyAlignment="1" applyProtection="1"/>
    <xf numFmtId="165" fontId="2" fillId="0" borderId="8" xfId="1" applyFont="1" applyFill="1" applyBorder="1" applyAlignment="1" applyProtection="1"/>
    <xf numFmtId="165" fontId="14" fillId="0" borderId="8" xfId="1" applyFont="1" applyFill="1" applyBorder="1" applyAlignment="1" applyProtection="1"/>
    <xf numFmtId="0" fontId="2" fillId="0" borderId="9" xfId="0" applyFont="1" applyBorder="1" applyAlignment="1">
      <alignment horizontal="center"/>
    </xf>
    <xf numFmtId="165" fontId="11" fillId="0" borderId="5" xfId="1" applyFont="1" applyBorder="1"/>
    <xf numFmtId="165" fontId="11" fillId="0" borderId="0" xfId="1" applyFont="1" applyBorder="1"/>
    <xf numFmtId="0" fontId="20" fillId="9" borderId="8" xfId="0" applyFont="1" applyFill="1" applyBorder="1" applyAlignment="1">
      <alignment horizontal="center" vertical="center" wrapText="1"/>
    </xf>
    <xf numFmtId="0" fontId="21" fillId="0" borderId="8" xfId="0" applyFont="1" applyBorder="1" applyAlignment="1">
      <alignment horizontal="left" vertical="center" wrapText="1"/>
    </xf>
    <xf numFmtId="0" fontId="22" fillId="0" borderId="8" xfId="0" applyFont="1" applyBorder="1" applyAlignment="1">
      <alignment horizontal="center" vertical="center" wrapText="1"/>
    </xf>
    <xf numFmtId="164" fontId="20" fillId="0" borderId="8" xfId="1" applyNumberFormat="1" applyFont="1" applyBorder="1" applyAlignment="1">
      <alignment horizontal="center" vertical="center"/>
    </xf>
    <xf numFmtId="0" fontId="17" fillId="0" borderId="8" xfId="0" applyFont="1" applyBorder="1" applyAlignment="1">
      <alignment horizontal="center" vertical="center" wrapText="1"/>
    </xf>
    <xf numFmtId="0" fontId="21" fillId="0" borderId="13" xfId="0" applyFont="1" applyBorder="1" applyAlignment="1">
      <alignment horizontal="left" vertical="center" wrapText="1"/>
    </xf>
    <xf numFmtId="0" fontId="22" fillId="0" borderId="13" xfId="0" applyFont="1" applyBorder="1" applyAlignment="1">
      <alignment horizontal="center" vertical="center" wrapText="1"/>
    </xf>
    <xf numFmtId="0" fontId="0" fillId="0" borderId="19" xfId="0" applyBorder="1" applyAlignment="1">
      <alignment vertical="center" wrapText="1"/>
    </xf>
    <xf numFmtId="0" fontId="0" fillId="0" borderId="19" xfId="0" applyBorder="1" applyAlignment="1">
      <alignment horizontal="center" vertical="center" wrapText="1"/>
    </xf>
    <xf numFmtId="165" fontId="25" fillId="12" borderId="8" xfId="1" applyFont="1" applyFill="1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8" xfId="0" applyBorder="1" applyAlignment="1">
      <alignment horizontal="center" vertical="center"/>
    </xf>
    <xf numFmtId="0" fontId="20" fillId="0" borderId="15" xfId="0" applyFont="1" applyBorder="1"/>
    <xf numFmtId="0" fontId="20" fillId="0" borderId="16" xfId="0" applyFont="1" applyBorder="1"/>
    <xf numFmtId="0" fontId="20" fillId="0" borderId="17" xfId="0" applyFont="1" applyBorder="1"/>
    <xf numFmtId="0" fontId="19" fillId="9" borderId="8" xfId="0" applyFont="1" applyFill="1" applyBorder="1" applyAlignment="1">
      <alignment horizontal="center" vertical="center"/>
    </xf>
    <xf numFmtId="0" fontId="19" fillId="9" borderId="8" xfId="0" applyFont="1" applyFill="1" applyBorder="1" applyAlignment="1">
      <alignment horizontal="center" vertical="center" wrapText="1"/>
    </xf>
    <xf numFmtId="0" fontId="0" fillId="0" borderId="18" xfId="0" applyBorder="1" applyAlignment="1">
      <alignment horizontal="center" vertical="center"/>
    </xf>
    <xf numFmtId="0" fontId="0" fillId="0" borderId="18" xfId="0" applyBorder="1" applyAlignment="1">
      <alignment horizontal="center"/>
    </xf>
    <xf numFmtId="0" fontId="0" fillId="0" borderId="0" xfId="0" applyAlignment="1">
      <alignment horizontal="center" vertical="center"/>
    </xf>
    <xf numFmtId="164" fontId="0" fillId="0" borderId="18" xfId="0" applyNumberFormat="1" applyBorder="1" applyAlignment="1">
      <alignment horizontal="center" vertical="center"/>
    </xf>
    <xf numFmtId="0" fontId="0" fillId="0" borderId="8" xfId="0" applyBorder="1" applyAlignment="1">
      <alignment horizontal="center" wrapText="1"/>
    </xf>
    <xf numFmtId="164" fontId="0" fillId="0" borderId="8" xfId="0" applyNumberFormat="1" applyBorder="1" applyAlignment="1">
      <alignment horizontal="center"/>
    </xf>
    <xf numFmtId="164" fontId="0" fillId="0" borderId="8" xfId="0" applyNumberFormat="1" applyBorder="1" applyAlignment="1">
      <alignment horizontal="center" vertical="center"/>
    </xf>
    <xf numFmtId="164" fontId="11" fillId="0" borderId="0" xfId="0" applyNumberFormat="1" applyFont="1" applyAlignment="1">
      <alignment horizontal="center"/>
    </xf>
    <xf numFmtId="164" fontId="11" fillId="18" borderId="8" xfId="0" applyNumberFormat="1" applyFont="1" applyFill="1" applyBorder="1" applyAlignment="1">
      <alignment horizontal="center" vertical="center"/>
    </xf>
    <xf numFmtId="0" fontId="11" fillId="18" borderId="8" xfId="0" applyFont="1" applyFill="1" applyBorder="1" applyAlignment="1">
      <alignment horizontal="center" vertical="center"/>
    </xf>
    <xf numFmtId="164" fontId="11" fillId="18" borderId="8" xfId="0" applyNumberFormat="1" applyFont="1" applyFill="1" applyBorder="1" applyAlignment="1">
      <alignment horizontal="center"/>
    </xf>
    <xf numFmtId="0" fontId="27" fillId="9" borderId="0" xfId="0" applyFont="1" applyFill="1" applyAlignment="1">
      <alignment horizontal="center" vertical="center"/>
    </xf>
    <xf numFmtId="0" fontId="0" fillId="0" borderId="8" xfId="0" applyBorder="1" applyAlignment="1">
      <alignment horizontal="center" vertical="center" wrapText="1"/>
    </xf>
    <xf numFmtId="165" fontId="30" fillId="12" borderId="8" xfId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28" fillId="9" borderId="8" xfId="0" applyFont="1" applyFill="1" applyBorder="1" applyAlignment="1">
      <alignment vertical="center"/>
    </xf>
    <xf numFmtId="164" fontId="29" fillId="0" borderId="8" xfId="1" applyNumberFormat="1" applyFont="1" applyBorder="1" applyAlignment="1">
      <alignment vertical="center"/>
    </xf>
    <xf numFmtId="164" fontId="24" fillId="0" borderId="8" xfId="1" applyNumberFormat="1" applyFont="1" applyBorder="1" applyAlignment="1">
      <alignment vertical="center"/>
    </xf>
    <xf numFmtId="0" fontId="0" fillId="0" borderId="8" xfId="0" applyBorder="1" applyAlignment="1">
      <alignment vertical="center" wrapText="1"/>
    </xf>
    <xf numFmtId="0" fontId="20" fillId="0" borderId="8" xfId="0" applyFont="1" applyBorder="1" applyAlignment="1">
      <alignment horizontal="right" vertical="center"/>
    </xf>
    <xf numFmtId="164" fontId="23" fillId="0" borderId="8" xfId="0" applyNumberFormat="1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/>
    </xf>
    <xf numFmtId="164" fontId="20" fillId="0" borderId="8" xfId="0" applyNumberFormat="1" applyFont="1" applyBorder="1" applyAlignment="1">
      <alignment horizontal="center"/>
    </xf>
    <xf numFmtId="164" fontId="20" fillId="10" borderId="8" xfId="0" applyNumberFormat="1" applyFont="1" applyFill="1" applyBorder="1" applyAlignment="1">
      <alignment horizontal="center" vertical="center"/>
    </xf>
    <xf numFmtId="164" fontId="24" fillId="11" borderId="8" xfId="1" applyNumberFormat="1" applyFont="1" applyFill="1" applyBorder="1" applyAlignment="1">
      <alignment vertical="center"/>
    </xf>
    <xf numFmtId="0" fontId="2" fillId="4" borderId="1" xfId="0" applyFont="1" applyFill="1" applyBorder="1" applyAlignment="1">
      <alignment horizontal="center"/>
    </xf>
    <xf numFmtId="0" fontId="2" fillId="4" borderId="0" xfId="0" applyFont="1" applyFill="1" applyAlignment="1">
      <alignment horizontal="center"/>
    </xf>
    <xf numFmtId="0" fontId="2" fillId="4" borderId="2" xfId="0" applyFont="1" applyFill="1" applyBorder="1" applyAlignment="1">
      <alignment horizontal="center"/>
    </xf>
    <xf numFmtId="0" fontId="7" fillId="0" borderId="12" xfId="0" applyFont="1" applyBorder="1" applyAlignment="1">
      <alignment horizontal="left" vertical="center"/>
    </xf>
    <xf numFmtId="0" fontId="5" fillId="3" borderId="6" xfId="0" applyFont="1" applyFill="1" applyBorder="1" applyAlignment="1">
      <alignment horizontal="center"/>
    </xf>
    <xf numFmtId="0" fontId="5" fillId="3" borderId="3" xfId="0" applyFont="1" applyFill="1" applyBorder="1" applyAlignment="1">
      <alignment horizontal="center"/>
    </xf>
    <xf numFmtId="0" fontId="5" fillId="3" borderId="4" xfId="0" applyFont="1" applyFill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10" fontId="1" fillId="0" borderId="0" xfId="2" applyNumberFormat="1" applyAlignment="1">
      <alignment horizontal="center" vertical="center"/>
    </xf>
    <xf numFmtId="2" fontId="8" fillId="0" borderId="0" xfId="0" applyNumberFormat="1" applyFont="1" applyAlignment="1">
      <alignment horizontal="center" vertical="center"/>
    </xf>
    <xf numFmtId="0" fontId="10" fillId="0" borderId="0" xfId="0" applyFont="1" applyAlignment="1">
      <alignment horizontal="center" wrapText="1"/>
    </xf>
    <xf numFmtId="0" fontId="8" fillId="0" borderId="1" xfId="0" applyFont="1" applyBorder="1" applyAlignment="1">
      <alignment horizontal="center"/>
    </xf>
    <xf numFmtId="0" fontId="8" fillId="0" borderId="0" xfId="0" applyFont="1" applyAlignment="1">
      <alignment horizontal="center"/>
    </xf>
    <xf numFmtId="0" fontId="2" fillId="3" borderId="6" xfId="0" applyFont="1" applyFill="1" applyBorder="1" applyAlignment="1">
      <alignment horizontal="center"/>
    </xf>
    <xf numFmtId="0" fontId="2" fillId="3" borderId="3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/>
    </xf>
    <xf numFmtId="0" fontId="5" fillId="3" borderId="8" xfId="0" applyFont="1" applyFill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10" fillId="0" borderId="8" xfId="0" applyFont="1" applyBorder="1" applyAlignment="1">
      <alignment horizontal="center"/>
    </xf>
    <xf numFmtId="0" fontId="10" fillId="0" borderId="8" xfId="0" applyFont="1" applyBorder="1" applyAlignment="1">
      <alignment horizontal="center" wrapText="1"/>
    </xf>
    <xf numFmtId="0" fontId="19" fillId="0" borderId="8" xfId="0" applyFont="1" applyBorder="1" applyAlignment="1">
      <alignment horizontal="right" vertical="center" wrapText="1"/>
    </xf>
    <xf numFmtId="0" fontId="24" fillId="11" borderId="8" xfId="0" applyFont="1" applyFill="1" applyBorder="1" applyAlignment="1">
      <alignment horizontal="right" vertical="center"/>
    </xf>
    <xf numFmtId="0" fontId="28" fillId="11" borderId="8" xfId="0" applyFont="1" applyFill="1" applyBorder="1" applyAlignment="1">
      <alignment horizontal="right" vertical="center"/>
    </xf>
    <xf numFmtId="0" fontId="19" fillId="9" borderId="0" xfId="0" applyFont="1" applyFill="1" applyAlignment="1">
      <alignment horizontal="center" vertical="center" wrapText="1"/>
    </xf>
    <xf numFmtId="0" fontId="0" fillId="0" borderId="8" xfId="0" applyBorder="1" applyAlignment="1">
      <alignment horizontal="right" vertical="center"/>
    </xf>
    <xf numFmtId="0" fontId="0" fillId="0" borderId="8" xfId="0" applyBorder="1" applyAlignment="1">
      <alignment horizontal="center" vertical="center"/>
    </xf>
    <xf numFmtId="0" fontId="20" fillId="0" borderId="8" xfId="0" applyFont="1" applyBorder="1" applyAlignment="1">
      <alignment horizontal="center" vertical="center"/>
    </xf>
    <xf numFmtId="169" fontId="20" fillId="0" borderId="8" xfId="1" applyNumberFormat="1" applyFont="1" applyBorder="1" applyAlignment="1" applyProtection="1">
      <alignment horizontal="center"/>
    </xf>
    <xf numFmtId="0" fontId="0" fillId="0" borderId="8" xfId="0" applyBorder="1" applyAlignment="1">
      <alignment horizontal="left" vertical="center"/>
    </xf>
    <xf numFmtId="164" fontId="15" fillId="10" borderId="8" xfId="1" applyNumberFormat="1" applyFill="1" applyBorder="1" applyAlignment="1">
      <alignment horizontal="center" vertical="center"/>
    </xf>
    <xf numFmtId="169" fontId="0" fillId="0" borderId="8" xfId="1" applyNumberFormat="1" applyFont="1" applyBorder="1" applyAlignment="1" applyProtection="1">
      <alignment horizontal="center"/>
    </xf>
    <xf numFmtId="0" fontId="20" fillId="0" borderId="15" xfId="0" applyFont="1" applyBorder="1" applyAlignment="1">
      <alignment horizontal="right" vertical="center"/>
    </xf>
    <xf numFmtId="0" fontId="20" fillId="0" borderId="16" xfId="0" applyFont="1" applyBorder="1" applyAlignment="1">
      <alignment horizontal="right" vertical="center"/>
    </xf>
    <xf numFmtId="0" fontId="20" fillId="0" borderId="17" xfId="0" applyFont="1" applyBorder="1" applyAlignment="1">
      <alignment horizontal="right" vertical="center"/>
    </xf>
    <xf numFmtId="164" fontId="26" fillId="0" borderId="15" xfId="0" applyNumberFormat="1" applyFont="1" applyBorder="1" applyAlignment="1">
      <alignment horizontal="center" vertical="center"/>
    </xf>
    <xf numFmtId="0" fontId="26" fillId="0" borderId="17" xfId="0" applyFont="1" applyBorder="1" applyAlignment="1">
      <alignment horizontal="center" vertical="center"/>
    </xf>
    <xf numFmtId="0" fontId="0" fillId="0" borderId="8" xfId="0" applyBorder="1" applyAlignment="1">
      <alignment horizontal="left"/>
    </xf>
    <xf numFmtId="0" fontId="0" fillId="0" borderId="8" xfId="0" applyBorder="1" applyAlignment="1">
      <alignment horizontal="center"/>
    </xf>
    <xf numFmtId="164" fontId="15" fillId="10" borderId="8" xfId="1" applyNumberFormat="1" applyFill="1" applyBorder="1" applyAlignment="1">
      <alignment horizontal="center"/>
    </xf>
    <xf numFmtId="169" fontId="25" fillId="0" borderId="8" xfId="1" applyNumberFormat="1" applyFont="1" applyBorder="1" applyAlignment="1" applyProtection="1">
      <alignment horizontal="center"/>
    </xf>
    <xf numFmtId="0" fontId="0" fillId="0" borderId="8" xfId="0" applyBorder="1" applyAlignment="1">
      <alignment horizontal="left" wrapText="1"/>
    </xf>
    <xf numFmtId="0" fontId="20" fillId="14" borderId="8" xfId="0" applyFont="1" applyFill="1" applyBorder="1" applyAlignment="1">
      <alignment horizontal="center"/>
    </xf>
    <xf numFmtId="0" fontId="20" fillId="13" borderId="8" xfId="0" applyFont="1" applyFill="1" applyBorder="1" applyAlignment="1">
      <alignment horizontal="center"/>
    </xf>
    <xf numFmtId="0" fontId="0" fillId="0" borderId="15" xfId="0" applyBorder="1" applyAlignment="1">
      <alignment horizontal="left" wrapText="1"/>
    </xf>
    <xf numFmtId="0" fontId="0" fillId="0" borderId="16" xfId="0" applyBorder="1" applyAlignment="1">
      <alignment horizontal="left" wrapText="1"/>
    </xf>
    <xf numFmtId="0" fontId="0" fillId="0" borderId="17" xfId="0" applyBorder="1" applyAlignment="1">
      <alignment horizontal="left" wrapText="1"/>
    </xf>
    <xf numFmtId="0" fontId="0" fillId="0" borderId="15" xfId="0" applyBorder="1" applyAlignment="1">
      <alignment horizontal="left"/>
    </xf>
    <xf numFmtId="0" fontId="0" fillId="0" borderId="16" xfId="0" applyBorder="1" applyAlignment="1">
      <alignment horizontal="left"/>
    </xf>
    <xf numFmtId="0" fontId="0" fillId="0" borderId="17" xfId="0" applyBorder="1" applyAlignment="1">
      <alignment horizontal="left"/>
    </xf>
    <xf numFmtId="0" fontId="19" fillId="13" borderId="14" xfId="0" applyFont="1" applyFill="1" applyBorder="1" applyAlignment="1">
      <alignment horizontal="center" vertical="center" wrapText="1"/>
    </xf>
    <xf numFmtId="0" fontId="11" fillId="0" borderId="15" xfId="0" applyFont="1" applyBorder="1" applyAlignment="1">
      <alignment horizontal="center" vertical="center"/>
    </xf>
    <xf numFmtId="0" fontId="11" fillId="0" borderId="16" xfId="0" applyFont="1" applyBorder="1" applyAlignment="1">
      <alignment horizontal="center" vertical="center"/>
    </xf>
    <xf numFmtId="0" fontId="11" fillId="0" borderId="17" xfId="0" applyFont="1" applyBorder="1" applyAlignment="1">
      <alignment horizontal="center" vertical="center"/>
    </xf>
    <xf numFmtId="0" fontId="24" fillId="11" borderId="15" xfId="0" applyFont="1" applyFill="1" applyBorder="1" applyAlignment="1">
      <alignment horizontal="center" vertical="center"/>
    </xf>
    <xf numFmtId="0" fontId="24" fillId="11" borderId="16" xfId="0" applyFont="1" applyFill="1" applyBorder="1" applyAlignment="1">
      <alignment horizontal="center" vertical="center"/>
    </xf>
    <xf numFmtId="0" fontId="24" fillId="11" borderId="17" xfId="0" applyFont="1" applyFill="1" applyBorder="1" applyAlignment="1">
      <alignment horizontal="center" vertical="center"/>
    </xf>
    <xf numFmtId="0" fontId="11" fillId="15" borderId="8" xfId="0" applyFont="1" applyFill="1" applyBorder="1" applyAlignment="1">
      <alignment horizontal="center" vertical="center"/>
    </xf>
    <xf numFmtId="0" fontId="11" fillId="16" borderId="15" xfId="0" applyFont="1" applyFill="1" applyBorder="1" applyAlignment="1">
      <alignment horizontal="center"/>
    </xf>
    <xf numFmtId="0" fontId="11" fillId="16" borderId="16" xfId="0" applyFont="1" applyFill="1" applyBorder="1" applyAlignment="1">
      <alignment horizontal="center"/>
    </xf>
    <xf numFmtId="0" fontId="11" fillId="16" borderId="17" xfId="0" applyFont="1" applyFill="1" applyBorder="1" applyAlignment="1">
      <alignment horizontal="center"/>
    </xf>
    <xf numFmtId="0" fontId="11" fillId="0" borderId="8" xfId="0" applyFont="1" applyBorder="1" applyAlignment="1">
      <alignment horizontal="center" vertical="center"/>
    </xf>
    <xf numFmtId="0" fontId="0" fillId="0" borderId="18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/>
    </xf>
    <xf numFmtId="0" fontId="11" fillId="18" borderId="8" xfId="0" applyFont="1" applyFill="1" applyBorder="1" applyAlignment="1">
      <alignment horizontal="center" vertical="center"/>
    </xf>
    <xf numFmtId="0" fontId="11" fillId="17" borderId="8" xfId="0" applyFont="1" applyFill="1" applyBorder="1" applyAlignment="1">
      <alignment horizontal="center" vertical="center"/>
    </xf>
    <xf numFmtId="164" fontId="0" fillId="0" borderId="8" xfId="0" applyNumberFormat="1" applyBorder="1" applyAlignment="1">
      <alignment horizontal="center" vertical="center"/>
    </xf>
    <xf numFmtId="164" fontId="18" fillId="7" borderId="18" xfId="0" applyNumberFormat="1" applyFont="1" applyFill="1" applyBorder="1" applyAlignment="1">
      <alignment horizontal="center" vertical="center"/>
    </xf>
    <xf numFmtId="164" fontId="11" fillId="18" borderId="8" xfId="0" applyNumberFormat="1" applyFont="1" applyFill="1" applyBorder="1" applyAlignment="1">
      <alignment horizontal="center" vertical="center"/>
    </xf>
    <xf numFmtId="0" fontId="11" fillId="16" borderId="8" xfId="0" applyFont="1" applyFill="1" applyBorder="1" applyAlignment="1">
      <alignment horizontal="center" vertical="center"/>
    </xf>
  </cellXfs>
  <cellStyles count="4">
    <cellStyle name="Moeda" xfId="1" builtinId="4"/>
    <cellStyle name="Normal" xfId="0" builtinId="0"/>
    <cellStyle name="Porcentagem" xfId="2" builtinId="5"/>
    <cellStyle name="Porcentagem 2" xfId="3" xr:uid="{00000000-0005-0000-0000-000003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3333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CCCCC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FE7E5"/>
      <rgbColor rgb="00FFFF99"/>
      <rgbColor rgb="0099CCFF"/>
      <rgbColor rgb="00FF99CC"/>
      <rgbColor rgb="00CC99FF"/>
      <rgbColor rgb="00FFCC99"/>
      <rgbColor rgb="003366FF"/>
      <rgbColor rgb="0033CCCC"/>
      <rgbColor rgb="0094BD5E"/>
      <rgbColor rgb="00FFCC00"/>
      <rgbColor rgb="00FF950E"/>
      <rgbColor rgb="00EB613D"/>
      <rgbColor rgb="00666699"/>
      <rgbColor rgb="00969696"/>
      <rgbColor rgb="00003366"/>
      <rgbColor rgb="00339966"/>
      <rgbColor rgb="00003300"/>
      <rgbColor rgb="00333300"/>
      <rgbColor rgb="00FF420E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K114"/>
  <sheetViews>
    <sheetView topLeftCell="A82" zoomScale="90" zoomScaleNormal="90" workbookViewId="0">
      <selection activeCell="E87" sqref="E87"/>
    </sheetView>
  </sheetViews>
  <sheetFormatPr defaultColWidth="11.5546875" defaultRowHeight="13.2" x14ac:dyDescent="0.25"/>
  <cols>
    <col min="1" max="1" width="18" customWidth="1"/>
    <col min="2" max="2" width="48.44140625" customWidth="1"/>
    <col min="3" max="3" width="20.33203125" customWidth="1"/>
    <col min="4" max="4" width="23" customWidth="1"/>
    <col min="5" max="5" width="14.88671875" customWidth="1"/>
    <col min="8" max="8" width="15.5546875" customWidth="1"/>
  </cols>
  <sheetData>
    <row r="2" spans="2:8" x14ac:dyDescent="0.25">
      <c r="B2" s="30" t="s">
        <v>48</v>
      </c>
      <c r="C2" s="31"/>
      <c r="D2" s="32"/>
      <c r="E2" s="33"/>
    </row>
    <row r="3" spans="2:8" x14ac:dyDescent="0.25">
      <c r="B3" s="34"/>
      <c r="C3" s="35"/>
      <c r="D3" s="36"/>
      <c r="E3" s="35"/>
    </row>
    <row r="4" spans="2:8" x14ac:dyDescent="0.25">
      <c r="B4" s="1" t="s">
        <v>183</v>
      </c>
      <c r="C4" s="37"/>
      <c r="D4" s="38"/>
      <c r="E4" s="39"/>
    </row>
    <row r="5" spans="2:8" x14ac:dyDescent="0.25">
      <c r="B5" s="40"/>
      <c r="C5" s="41"/>
      <c r="D5" s="42"/>
      <c r="E5" s="43"/>
    </row>
    <row r="6" spans="2:8" x14ac:dyDescent="0.25">
      <c r="B6" s="34"/>
      <c r="C6" s="35"/>
      <c r="D6" s="36"/>
      <c r="E6" s="35"/>
    </row>
    <row r="7" spans="2:8" x14ac:dyDescent="0.25">
      <c r="B7" s="2" t="s">
        <v>0</v>
      </c>
      <c r="C7" s="3"/>
      <c r="D7" s="4"/>
      <c r="E7" s="44"/>
    </row>
    <row r="8" spans="2:8" x14ac:dyDescent="0.25">
      <c r="B8" s="141" t="s">
        <v>44</v>
      </c>
      <c r="C8" s="141"/>
      <c r="D8" s="141"/>
      <c r="E8" s="44"/>
    </row>
    <row r="9" spans="2:8" hidden="1" x14ac:dyDescent="0.25">
      <c r="B9" s="45"/>
      <c r="C9" s="44"/>
      <c r="D9" s="44"/>
      <c r="E9" s="44"/>
    </row>
    <row r="11" spans="2:8" x14ac:dyDescent="0.25">
      <c r="B11" s="142" t="s">
        <v>49</v>
      </c>
      <c r="C11" s="143"/>
      <c r="D11" s="144"/>
      <c r="E11" s="46"/>
    </row>
    <row r="12" spans="2:8" x14ac:dyDescent="0.25">
      <c r="B12" s="7"/>
      <c r="C12" s="18"/>
      <c r="D12" s="8"/>
      <c r="E12" s="18"/>
    </row>
    <row r="13" spans="2:8" x14ac:dyDescent="0.25">
      <c r="B13" s="9" t="s">
        <v>1</v>
      </c>
      <c r="C13" s="46"/>
      <c r="D13" s="10">
        <v>638</v>
      </c>
      <c r="E13" s="12"/>
    </row>
    <row r="14" spans="2:8" x14ac:dyDescent="0.25">
      <c r="B14" s="9" t="s">
        <v>187</v>
      </c>
      <c r="C14" s="47"/>
      <c r="D14" s="17">
        <f>(C7*C4)</f>
        <v>0</v>
      </c>
      <c r="E14" s="12"/>
    </row>
    <row r="15" spans="2:8" x14ac:dyDescent="0.25">
      <c r="B15" s="9"/>
      <c r="C15" s="48">
        <v>0</v>
      </c>
      <c r="D15" s="17">
        <v>0</v>
      </c>
      <c r="E15" s="49">
        <f>D14+D15+D16+D17</f>
        <v>0</v>
      </c>
      <c r="H15" s="22"/>
    </row>
    <row r="16" spans="2:8" hidden="1" x14ac:dyDescent="0.25">
      <c r="B16" s="9"/>
      <c r="C16" s="50"/>
      <c r="D16" s="17"/>
      <c r="E16" s="51"/>
      <c r="H16" s="22"/>
    </row>
    <row r="17" spans="2:6" hidden="1" x14ac:dyDescent="0.25">
      <c r="B17" s="9"/>
      <c r="C17" s="52"/>
      <c r="D17" s="17"/>
      <c r="E17" s="18"/>
    </row>
    <row r="18" spans="2:6" hidden="1" x14ac:dyDescent="0.25">
      <c r="B18" s="9" t="s">
        <v>12</v>
      </c>
      <c r="C18" s="53"/>
      <c r="D18" s="17"/>
      <c r="E18" s="18"/>
    </row>
    <row r="19" spans="2:6" hidden="1" x14ac:dyDescent="0.25">
      <c r="B19" s="9" t="s">
        <v>13</v>
      </c>
      <c r="C19" s="54"/>
      <c r="D19" s="17"/>
      <c r="E19" s="18"/>
    </row>
    <row r="20" spans="2:6" x14ac:dyDescent="0.25">
      <c r="B20" s="23"/>
      <c r="D20" s="4"/>
    </row>
    <row r="21" spans="2:6" x14ac:dyDescent="0.25">
      <c r="B21" s="55" t="s">
        <v>14</v>
      </c>
      <c r="C21" s="56"/>
      <c r="D21" s="57">
        <f>SUM(D14:D19)</f>
        <v>0</v>
      </c>
    </row>
    <row r="22" spans="2:6" x14ac:dyDescent="0.25">
      <c r="B22" s="12"/>
      <c r="C22" s="58"/>
      <c r="D22" s="59"/>
      <c r="E22" s="60"/>
      <c r="F22" s="61"/>
    </row>
    <row r="23" spans="2:6" x14ac:dyDescent="0.25">
      <c r="B23" s="142" t="s">
        <v>50</v>
      </c>
      <c r="C23" s="143"/>
      <c r="D23" s="144"/>
      <c r="E23" s="60"/>
      <c r="F23" s="61"/>
    </row>
    <row r="24" spans="2:6" x14ac:dyDescent="0.25">
      <c r="B24" s="142" t="s">
        <v>51</v>
      </c>
      <c r="C24" s="143"/>
      <c r="D24" s="144"/>
      <c r="E24" s="60"/>
      <c r="F24" s="61"/>
    </row>
    <row r="25" spans="2:6" x14ac:dyDescent="0.25">
      <c r="B25" s="138" t="s">
        <v>15</v>
      </c>
      <c r="C25" s="139"/>
      <c r="D25" s="140"/>
      <c r="E25" s="60"/>
      <c r="F25" s="61"/>
    </row>
    <row r="26" spans="2:6" x14ac:dyDescent="0.25">
      <c r="B26" s="21" t="s">
        <v>16</v>
      </c>
      <c r="C26" s="62">
        <v>8.3299999999999999E-2</v>
      </c>
      <c r="D26" s="17">
        <f>E$15*C26</f>
        <v>0</v>
      </c>
      <c r="E26" s="60"/>
      <c r="F26" s="61"/>
    </row>
    <row r="27" spans="2:6" x14ac:dyDescent="0.25">
      <c r="B27" s="21" t="s">
        <v>17</v>
      </c>
      <c r="C27" s="62">
        <v>0.121</v>
      </c>
      <c r="D27" s="17">
        <f>E$15*C27</f>
        <v>0</v>
      </c>
      <c r="E27" s="60"/>
      <c r="F27" s="61"/>
    </row>
    <row r="28" spans="2:6" x14ac:dyDescent="0.25">
      <c r="B28" s="84" t="s">
        <v>18</v>
      </c>
      <c r="C28" s="81">
        <f>C26+C27</f>
        <v>0.20429999999999998</v>
      </c>
      <c r="D28" s="82">
        <f>D26+D27</f>
        <v>0</v>
      </c>
      <c r="E28" s="67">
        <f>E15+D28</f>
        <v>0</v>
      </c>
      <c r="F28" s="61"/>
    </row>
    <row r="29" spans="2:6" x14ac:dyDescent="0.25">
      <c r="B29" s="142" t="s">
        <v>52</v>
      </c>
      <c r="C29" s="143"/>
      <c r="D29" s="144"/>
      <c r="E29" s="60"/>
      <c r="F29" s="61"/>
    </row>
    <row r="30" spans="2:6" x14ac:dyDescent="0.25">
      <c r="B30" s="138" t="s">
        <v>19</v>
      </c>
      <c r="C30" s="139"/>
      <c r="D30" s="140"/>
      <c r="E30" s="60"/>
      <c r="F30" s="61"/>
    </row>
    <row r="31" spans="2:6" x14ac:dyDescent="0.25">
      <c r="B31" s="18" t="s">
        <v>20</v>
      </c>
      <c r="C31" s="62">
        <v>0.2</v>
      </c>
      <c r="D31" s="17">
        <f t="shared" ref="D31:D36" si="0">$E$28*C31</f>
        <v>0</v>
      </c>
      <c r="E31" s="60"/>
      <c r="F31" s="61"/>
    </row>
    <row r="32" spans="2:6" x14ac:dyDescent="0.25">
      <c r="B32" s="18" t="s">
        <v>21</v>
      </c>
      <c r="C32" s="62">
        <v>1.4999999999999999E-2</v>
      </c>
      <c r="D32" s="17">
        <f t="shared" si="0"/>
        <v>0</v>
      </c>
      <c r="E32" s="60"/>
      <c r="F32" s="61"/>
    </row>
    <row r="33" spans="2:6" x14ac:dyDescent="0.25">
      <c r="B33" s="18" t="s">
        <v>22</v>
      </c>
      <c r="C33" s="62">
        <v>0.01</v>
      </c>
      <c r="D33" s="17">
        <f t="shared" si="0"/>
        <v>0</v>
      </c>
      <c r="E33" s="60"/>
      <c r="F33" s="61"/>
    </row>
    <row r="34" spans="2:6" x14ac:dyDescent="0.25">
      <c r="B34" s="18" t="s">
        <v>23</v>
      </c>
      <c r="C34" s="62">
        <v>2E-3</v>
      </c>
      <c r="D34" s="17">
        <f t="shared" si="0"/>
        <v>0</v>
      </c>
      <c r="E34" s="60"/>
      <c r="F34" s="61"/>
    </row>
    <row r="35" spans="2:6" x14ac:dyDescent="0.25">
      <c r="B35" s="18" t="s">
        <v>24</v>
      </c>
      <c r="C35" s="62">
        <v>2.5000000000000001E-2</v>
      </c>
      <c r="D35" s="17">
        <f t="shared" si="0"/>
        <v>0</v>
      </c>
      <c r="E35" s="60"/>
      <c r="F35" s="61"/>
    </row>
    <row r="36" spans="2:6" x14ac:dyDescent="0.25">
      <c r="B36" s="18" t="s">
        <v>25</v>
      </c>
      <c r="C36" s="62">
        <v>0.08</v>
      </c>
      <c r="D36" s="17">
        <f t="shared" si="0"/>
        <v>0</v>
      </c>
      <c r="E36" s="60"/>
      <c r="F36" s="61"/>
    </row>
    <row r="37" spans="2:6" x14ac:dyDescent="0.25">
      <c r="B37" s="18" t="s">
        <v>26</v>
      </c>
      <c r="C37" s="62">
        <f>3%*2</f>
        <v>0.06</v>
      </c>
      <c r="D37" s="17">
        <f>ROUND(C37*(E28),2)</f>
        <v>0</v>
      </c>
      <c r="E37" s="60"/>
      <c r="F37" s="61"/>
    </row>
    <row r="38" spans="2:6" x14ac:dyDescent="0.25">
      <c r="B38" s="7" t="s">
        <v>27</v>
      </c>
      <c r="C38" s="62">
        <v>6.0000000000000001E-3</v>
      </c>
      <c r="D38" s="17">
        <f>$E$28*C38</f>
        <v>0</v>
      </c>
      <c r="E38" s="60"/>
      <c r="F38" s="61"/>
    </row>
    <row r="39" spans="2:6" x14ac:dyDescent="0.25">
      <c r="B39" s="80" t="s">
        <v>18</v>
      </c>
      <c r="C39" s="81">
        <f>C31+C32+C33+C34+C35+C36+C37+C38</f>
        <v>0.39800000000000008</v>
      </c>
      <c r="D39" s="82">
        <f>SUM(D31:D38)</f>
        <v>0</v>
      </c>
      <c r="E39" s="60"/>
      <c r="F39" s="61"/>
    </row>
    <row r="40" spans="2:6" x14ac:dyDescent="0.25">
      <c r="B40" s="12"/>
      <c r="C40" s="58"/>
      <c r="D40" s="59"/>
      <c r="E40" s="60"/>
      <c r="F40" s="61"/>
    </row>
    <row r="41" spans="2:6" x14ac:dyDescent="0.25">
      <c r="B41" s="142" t="s">
        <v>53</v>
      </c>
      <c r="C41" s="143"/>
      <c r="D41" s="143"/>
      <c r="E41" s="144"/>
      <c r="F41" s="61"/>
    </row>
    <row r="42" spans="2:6" x14ac:dyDescent="0.25">
      <c r="B42" s="11" t="s">
        <v>2</v>
      </c>
      <c r="C42" s="12"/>
      <c r="D42" s="12"/>
      <c r="E42" s="13"/>
    </row>
    <row r="43" spans="2:6" x14ac:dyDescent="0.25">
      <c r="B43" s="9"/>
      <c r="C43" s="12"/>
      <c r="D43" s="12"/>
      <c r="E43" s="13"/>
    </row>
    <row r="44" spans="2:6" x14ac:dyDescent="0.25">
      <c r="B44" s="9" t="s">
        <v>3</v>
      </c>
      <c r="C44" s="14" t="s">
        <v>4</v>
      </c>
      <c r="D44" s="14" t="s">
        <v>5</v>
      </c>
      <c r="E44" s="15" t="s">
        <v>6</v>
      </c>
    </row>
    <row r="45" spans="2:6" x14ac:dyDescent="0.25">
      <c r="B45" s="9" t="s">
        <v>8</v>
      </c>
      <c r="C45" s="63">
        <v>22</v>
      </c>
      <c r="D45" s="16"/>
      <c r="E45" s="17">
        <f>((D45*C45*1)*0.8)</f>
        <v>0</v>
      </c>
    </row>
    <row r="46" spans="2:6" x14ac:dyDescent="0.25">
      <c r="B46" s="9" t="s">
        <v>9</v>
      </c>
      <c r="C46" s="63">
        <v>44</v>
      </c>
      <c r="D46" s="16"/>
      <c r="E46" s="17">
        <f>((C46*D46)-(D14*0.06))</f>
        <v>0</v>
      </c>
    </row>
    <row r="47" spans="2:6" x14ac:dyDescent="0.25">
      <c r="B47" s="9" t="s">
        <v>28</v>
      </c>
      <c r="C47" s="14">
        <v>1</v>
      </c>
      <c r="D47" s="16"/>
      <c r="E47" s="17">
        <f>C47*D47</f>
        <v>0</v>
      </c>
    </row>
    <row r="48" spans="2:6" x14ac:dyDescent="0.25">
      <c r="B48" s="9" t="s">
        <v>45</v>
      </c>
      <c r="C48" s="14">
        <v>1</v>
      </c>
      <c r="D48" s="16"/>
      <c r="E48" s="17">
        <f>C48*D48</f>
        <v>0</v>
      </c>
    </row>
    <row r="49" spans="2:5" x14ac:dyDescent="0.25">
      <c r="B49" s="9" t="s">
        <v>46</v>
      </c>
      <c r="C49" s="14">
        <v>1</v>
      </c>
      <c r="D49" s="16"/>
      <c r="E49" s="17">
        <f>D49*C49</f>
        <v>0</v>
      </c>
    </row>
    <row r="50" spans="2:5" x14ac:dyDescent="0.25">
      <c r="B50" s="9" t="s">
        <v>29</v>
      </c>
      <c r="C50" s="14">
        <v>1</v>
      </c>
      <c r="D50" s="16">
        <v>0</v>
      </c>
      <c r="E50" s="17">
        <f>C50*D50</f>
        <v>0</v>
      </c>
    </row>
    <row r="51" spans="2:5" s="22" customFormat="1" x14ac:dyDescent="0.25">
      <c r="B51" s="145" t="s">
        <v>18</v>
      </c>
      <c r="C51" s="146"/>
      <c r="D51" s="146"/>
      <c r="E51" s="83">
        <f>SUM(E45:E50)</f>
        <v>0</v>
      </c>
    </row>
    <row r="53" spans="2:5" x14ac:dyDescent="0.25">
      <c r="B53" s="19" t="s">
        <v>30</v>
      </c>
      <c r="C53" s="20"/>
      <c r="D53" s="64"/>
    </row>
    <row r="54" spans="2:5" x14ac:dyDescent="0.25">
      <c r="B54" s="21" t="s">
        <v>31</v>
      </c>
      <c r="C54" s="17">
        <f>D28</f>
        <v>0</v>
      </c>
    </row>
    <row r="55" spans="2:5" x14ac:dyDescent="0.25">
      <c r="B55" s="21" t="s">
        <v>32</v>
      </c>
      <c r="C55" s="17">
        <f>D39</f>
        <v>0</v>
      </c>
    </row>
    <row r="56" spans="2:5" x14ac:dyDescent="0.25">
      <c r="B56" s="65" t="s">
        <v>33</v>
      </c>
      <c r="C56" s="17">
        <f>E51</f>
        <v>0</v>
      </c>
    </row>
    <row r="57" spans="2:5" x14ac:dyDescent="0.25">
      <c r="B57" s="66" t="s">
        <v>18</v>
      </c>
      <c r="C57" s="67">
        <f>SUM(C54:C56)</f>
        <v>0</v>
      </c>
    </row>
    <row r="58" spans="2:5" x14ac:dyDescent="0.25">
      <c r="B58" s="142" t="s">
        <v>54</v>
      </c>
      <c r="C58" s="143"/>
      <c r="D58" s="144"/>
    </row>
    <row r="59" spans="2:5" x14ac:dyDescent="0.25">
      <c r="B59" s="138" t="s">
        <v>34</v>
      </c>
      <c r="C59" s="139"/>
      <c r="D59" s="140"/>
    </row>
    <row r="60" spans="2:5" x14ac:dyDescent="0.25">
      <c r="B60" s="21" t="s">
        <v>35</v>
      </c>
      <c r="C60" s="62">
        <f>(119.44%*30/30)*5%*1/12</f>
        <v>4.9766666666666657E-3</v>
      </c>
      <c r="D60" s="17">
        <f>E$15*C60</f>
        <v>0</v>
      </c>
      <c r="E60" s="16"/>
    </row>
    <row r="61" spans="2:5" x14ac:dyDescent="0.25">
      <c r="B61" s="21" t="s">
        <v>36</v>
      </c>
      <c r="C61" s="62">
        <f>C60*C36</f>
        <v>3.9813333333333327E-4</v>
      </c>
      <c r="D61" s="17">
        <f>E$15*C61</f>
        <v>0</v>
      </c>
      <c r="E61" s="16"/>
    </row>
    <row r="62" spans="2:5" x14ac:dyDescent="0.25">
      <c r="B62" s="21" t="s">
        <v>47</v>
      </c>
      <c r="C62" s="62">
        <f>7/30/12</f>
        <v>1.9444444444444445E-2</v>
      </c>
      <c r="D62" s="17">
        <f>E$15*C62</f>
        <v>0</v>
      </c>
      <c r="E62" s="16"/>
    </row>
    <row r="63" spans="2:5" x14ac:dyDescent="0.25">
      <c r="B63" s="7" t="s">
        <v>55</v>
      </c>
      <c r="C63" s="62">
        <f>C62*C39</f>
        <v>7.7388888888888906E-3</v>
      </c>
      <c r="D63" s="17">
        <f>E$15*C63</f>
        <v>0</v>
      </c>
    </row>
    <row r="64" spans="2:5" x14ac:dyDescent="0.25">
      <c r="B64" s="7" t="s">
        <v>37</v>
      </c>
      <c r="C64" s="62">
        <v>0.04</v>
      </c>
      <c r="D64" s="17">
        <f>E$15*C64</f>
        <v>0</v>
      </c>
    </row>
    <row r="65" spans="2:5" x14ac:dyDescent="0.25">
      <c r="B65" s="80" t="s">
        <v>18</v>
      </c>
      <c r="C65" s="81">
        <f>SUM(C60:C64)</f>
        <v>7.255813333333333E-2</v>
      </c>
      <c r="D65" s="82">
        <f>SUM(D60:D64)</f>
        <v>0</v>
      </c>
    </row>
    <row r="66" spans="2:5" x14ac:dyDescent="0.25">
      <c r="B66" s="142" t="s">
        <v>56</v>
      </c>
      <c r="C66" s="143"/>
      <c r="D66" s="144"/>
    </row>
    <row r="67" spans="2:5" x14ac:dyDescent="0.25">
      <c r="B67" s="138" t="s">
        <v>38</v>
      </c>
      <c r="C67" s="139"/>
      <c r="D67" s="140"/>
    </row>
    <row r="68" spans="2:5" x14ac:dyDescent="0.25">
      <c r="B68" s="7" t="s">
        <v>39</v>
      </c>
      <c r="C68" s="68">
        <f>19.44%*1/12</f>
        <v>1.6200000000000003E-2</v>
      </c>
      <c r="D68" s="17">
        <f>E$15*C68</f>
        <v>0</v>
      </c>
    </row>
    <row r="69" spans="2:5" x14ac:dyDescent="0.25">
      <c r="B69" s="18" t="s">
        <v>57</v>
      </c>
      <c r="C69" s="62">
        <f>119.44%*(2.96/30/12)</f>
        <v>9.8206222222222226E-3</v>
      </c>
      <c r="D69" s="17">
        <f>E$15*C69</f>
        <v>0</v>
      </c>
    </row>
    <row r="70" spans="2:5" x14ac:dyDescent="0.25">
      <c r="B70" s="18" t="s">
        <v>40</v>
      </c>
      <c r="C70" s="62">
        <f>(119.44%*(5/30))*(1.5%)*(1/12)</f>
        <v>2.4883333333333327E-4</v>
      </c>
      <c r="D70" s="17">
        <f t="shared" ref="D70:D75" si="1">E$15*C70</f>
        <v>0</v>
      </c>
    </row>
    <row r="71" spans="2:5" x14ac:dyDescent="0.25">
      <c r="B71" s="18" t="s">
        <v>58</v>
      </c>
      <c r="C71" s="62">
        <f>(119.44%*(15/30)*0.78%)/12</f>
        <v>3.8817999999999996E-4</v>
      </c>
      <c r="D71" s="17">
        <f t="shared" si="1"/>
        <v>0</v>
      </c>
    </row>
    <row r="72" spans="2:5" x14ac:dyDescent="0.25">
      <c r="B72" s="18" t="s">
        <v>59</v>
      </c>
      <c r="C72" s="62">
        <f>(119.44%*(5/30)/12)</f>
        <v>1.6588888888888886E-2</v>
      </c>
      <c r="D72" s="17">
        <f t="shared" si="1"/>
        <v>0</v>
      </c>
    </row>
    <row r="73" spans="2:5" x14ac:dyDescent="0.25">
      <c r="B73" s="18" t="s">
        <v>41</v>
      </c>
      <c r="C73" s="62">
        <f>2%*(4/12)/12</f>
        <v>5.5555555555555556E-4</v>
      </c>
      <c r="D73" s="17">
        <f t="shared" si="1"/>
        <v>0</v>
      </c>
    </row>
    <row r="74" spans="2:5" x14ac:dyDescent="0.25">
      <c r="B74" s="85" t="s">
        <v>60</v>
      </c>
      <c r="C74" s="81">
        <f>SUM(C68:C73)</f>
        <v>4.380208E-2</v>
      </c>
      <c r="D74" s="82">
        <f>SUM(D68:D73)</f>
        <v>0</v>
      </c>
    </row>
    <row r="75" spans="2:5" ht="21" x14ac:dyDescent="0.25">
      <c r="B75" s="69" t="s">
        <v>61</v>
      </c>
      <c r="C75" s="62">
        <f>C74*C39</f>
        <v>1.7433227840000003E-2</v>
      </c>
      <c r="D75" s="17">
        <f t="shared" si="1"/>
        <v>0</v>
      </c>
    </row>
    <row r="76" spans="2:5" x14ac:dyDescent="0.25">
      <c r="B76" s="69" t="s">
        <v>62</v>
      </c>
      <c r="C76" s="150">
        <v>37.96</v>
      </c>
      <c r="D76" s="17">
        <f>(((E51-E45-E46)/30)*C76)/12</f>
        <v>0</v>
      </c>
    </row>
    <row r="77" spans="2:5" ht="21" x14ac:dyDescent="0.25">
      <c r="B77" s="69" t="s">
        <v>63</v>
      </c>
      <c r="C77" s="150"/>
      <c r="D77" s="16">
        <f>((D65/30)*C76)/12</f>
        <v>0</v>
      </c>
    </row>
    <row r="78" spans="2:5" x14ac:dyDescent="0.25">
      <c r="B78" s="151" t="s">
        <v>64</v>
      </c>
      <c r="C78" s="151"/>
      <c r="D78" s="16">
        <f>Uniformes!H11/12</f>
        <v>0</v>
      </c>
    </row>
    <row r="79" spans="2:5" x14ac:dyDescent="0.25">
      <c r="B79" s="87" t="s">
        <v>18</v>
      </c>
      <c r="C79" s="88" t="e">
        <f>D79/D21</f>
        <v>#DIV/0!</v>
      </c>
      <c r="D79" s="86">
        <f>D74+D75+D76+D77+D78</f>
        <v>0</v>
      </c>
    </row>
    <row r="80" spans="2:5" x14ac:dyDescent="0.25">
      <c r="B80" s="142" t="s">
        <v>72</v>
      </c>
      <c r="C80" s="143"/>
      <c r="D80" s="144"/>
      <c r="E80" s="6"/>
    </row>
    <row r="81" spans="2:6" x14ac:dyDescent="0.25">
      <c r="B81" s="9"/>
      <c r="C81" s="14"/>
      <c r="D81" s="14"/>
      <c r="E81" s="15"/>
    </row>
    <row r="82" spans="2:6" x14ac:dyDescent="0.25">
      <c r="B82" s="9" t="s">
        <v>65</v>
      </c>
      <c r="C82" s="70"/>
      <c r="D82" s="16"/>
      <c r="E82" s="17">
        <f>D79</f>
        <v>0</v>
      </c>
    </row>
    <row r="83" spans="2:6" x14ac:dyDescent="0.25">
      <c r="B83" s="147" t="s">
        <v>18</v>
      </c>
      <c r="C83" s="148"/>
      <c r="D83" s="148"/>
      <c r="E83" s="71">
        <f>SUM(E82:E82)</f>
        <v>0</v>
      </c>
    </row>
    <row r="85" spans="2:6" x14ac:dyDescent="0.25">
      <c r="B85" s="142" t="s">
        <v>70</v>
      </c>
      <c r="C85" s="143"/>
      <c r="D85" s="143"/>
      <c r="E85" s="144"/>
    </row>
    <row r="86" spans="2:6" x14ac:dyDescent="0.25">
      <c r="B86" s="152" t="s">
        <v>7</v>
      </c>
      <c r="C86" s="153"/>
      <c r="D86" s="153"/>
      <c r="E86" s="17">
        <f>Uniformes!J13</f>
        <v>0</v>
      </c>
    </row>
    <row r="87" spans="2:6" x14ac:dyDescent="0.25">
      <c r="B87" s="152" t="s">
        <v>66</v>
      </c>
      <c r="C87" s="153"/>
      <c r="D87" s="153"/>
      <c r="E87" s="17">
        <f>Materiais!E67</f>
        <v>0</v>
      </c>
    </row>
    <row r="88" spans="2:6" x14ac:dyDescent="0.25">
      <c r="B88" s="152" t="s">
        <v>67</v>
      </c>
      <c r="C88" s="153"/>
      <c r="D88" s="153"/>
      <c r="E88" s="17">
        <f>Equipamentos!F21</f>
        <v>0</v>
      </c>
    </row>
    <row r="89" spans="2:6" x14ac:dyDescent="0.25">
      <c r="B89" s="147" t="s">
        <v>68</v>
      </c>
      <c r="C89" s="148"/>
      <c r="D89" s="148"/>
      <c r="E89" s="71">
        <f>SUM(E86:E88)</f>
        <v>0</v>
      </c>
      <c r="F89" s="24"/>
    </row>
    <row r="90" spans="2:6" x14ac:dyDescent="0.25">
      <c r="B90" s="9"/>
      <c r="C90" s="12"/>
      <c r="D90" s="13"/>
      <c r="E90" s="12"/>
    </row>
    <row r="91" spans="2:6" x14ac:dyDescent="0.25">
      <c r="B91" s="154" t="s">
        <v>69</v>
      </c>
      <c r="C91" s="155"/>
      <c r="D91" s="155"/>
      <c r="E91" s="156"/>
    </row>
    <row r="92" spans="2:6" x14ac:dyDescent="0.25">
      <c r="B92" s="7" t="s">
        <v>42</v>
      </c>
      <c r="C92" s="62">
        <v>0.03</v>
      </c>
      <c r="D92" s="58">
        <f>D112</f>
        <v>0</v>
      </c>
      <c r="E92" s="72">
        <f>C92*D92</f>
        <v>0</v>
      </c>
    </row>
    <row r="93" spans="2:6" x14ac:dyDescent="0.25">
      <c r="B93" s="7" t="s">
        <v>43</v>
      </c>
      <c r="C93" s="62">
        <v>6.7900000000000002E-2</v>
      </c>
      <c r="D93" s="58">
        <f>D92+E92</f>
        <v>0</v>
      </c>
      <c r="E93" s="72">
        <f>C93*D93</f>
        <v>0</v>
      </c>
    </row>
    <row r="94" spans="2:6" x14ac:dyDescent="0.25">
      <c r="B94" s="9"/>
      <c r="C94" s="62"/>
      <c r="D94" s="12"/>
      <c r="E94" s="27"/>
    </row>
    <row r="95" spans="2:6" x14ac:dyDescent="0.25">
      <c r="B95" s="9"/>
      <c r="C95" s="12"/>
      <c r="D95" s="12"/>
      <c r="E95" s="13"/>
    </row>
    <row r="96" spans="2:6" x14ac:dyDescent="0.25">
      <c r="B96" s="73" t="s">
        <v>18</v>
      </c>
      <c r="C96" s="74"/>
      <c r="D96" s="75">
        <f>D93+E93</f>
        <v>0</v>
      </c>
      <c r="E96" s="76">
        <f>E92+E93</f>
        <v>0</v>
      </c>
    </row>
    <row r="97" spans="2:11" x14ac:dyDescent="0.25">
      <c r="B97" s="26" t="s">
        <v>10</v>
      </c>
      <c r="C97" s="5"/>
      <c r="D97" s="5"/>
      <c r="E97" s="28"/>
      <c r="K97" s="77"/>
    </row>
    <row r="98" spans="2:11" x14ac:dyDescent="0.25">
      <c r="B98" s="9" t="s">
        <v>73</v>
      </c>
      <c r="C98" s="149">
        <f>D98+D99+D100</f>
        <v>0.14250000000000002</v>
      </c>
      <c r="D98" s="79">
        <v>1.6500000000000001E-2</v>
      </c>
      <c r="E98" s="72">
        <f>((D96/(1-C98))*D98)</f>
        <v>0</v>
      </c>
    </row>
    <row r="99" spans="2:11" x14ac:dyDescent="0.25">
      <c r="B99" s="9" t="s">
        <v>74</v>
      </c>
      <c r="C99" s="149"/>
      <c r="D99" s="79">
        <v>7.5999999999999998E-2</v>
      </c>
      <c r="E99" s="72">
        <f>((D96/(1-C98))*D99)</f>
        <v>0</v>
      </c>
    </row>
    <row r="100" spans="2:11" x14ac:dyDescent="0.25">
      <c r="B100" s="29" t="s">
        <v>75</v>
      </c>
      <c r="C100" s="149"/>
      <c r="D100" s="79">
        <v>0.05</v>
      </c>
      <c r="E100" s="72">
        <f>((D96/(1-C98))*D100)</f>
        <v>0</v>
      </c>
    </row>
    <row r="101" spans="2:11" x14ac:dyDescent="0.25">
      <c r="B101" s="9"/>
      <c r="C101" s="12"/>
      <c r="D101" s="12"/>
      <c r="E101" s="72"/>
    </row>
    <row r="102" spans="2:11" x14ac:dyDescent="0.25">
      <c r="B102" s="9"/>
      <c r="C102" s="12"/>
      <c r="D102" s="12"/>
      <c r="E102" s="13"/>
    </row>
    <row r="103" spans="2:11" x14ac:dyDescent="0.25">
      <c r="B103" s="78" t="s">
        <v>11</v>
      </c>
      <c r="C103" s="75">
        <f>(D96)/(1-E97)</f>
        <v>0</v>
      </c>
      <c r="D103" s="74"/>
      <c r="E103" s="76">
        <f>SUM(E98:E100)</f>
        <v>0</v>
      </c>
    </row>
    <row r="104" spans="2:11" x14ac:dyDescent="0.25">
      <c r="B104" s="158" t="s">
        <v>18</v>
      </c>
      <c r="C104" s="159"/>
      <c r="D104" s="159"/>
      <c r="E104" s="94">
        <f>E96+E103</f>
        <v>0</v>
      </c>
    </row>
    <row r="105" spans="2:11" x14ac:dyDescent="0.25">
      <c r="B105" s="93"/>
      <c r="C105" s="93"/>
      <c r="D105" s="93"/>
      <c r="E105" s="95"/>
    </row>
    <row r="106" spans="2:11" x14ac:dyDescent="0.25">
      <c r="B106" s="157" t="s">
        <v>71</v>
      </c>
      <c r="C106" s="157"/>
      <c r="D106" s="157"/>
      <c r="E106" s="89"/>
    </row>
    <row r="107" spans="2:11" x14ac:dyDescent="0.25">
      <c r="B107" s="162" t="s">
        <v>49</v>
      </c>
      <c r="C107" s="162"/>
      <c r="D107" s="90">
        <f>D21</f>
        <v>0</v>
      </c>
      <c r="E107" s="89"/>
    </row>
    <row r="108" spans="2:11" ht="15" customHeight="1" x14ac:dyDescent="0.25">
      <c r="B108" s="163" t="s">
        <v>50</v>
      </c>
      <c r="C108" s="163"/>
      <c r="D108" s="90">
        <f>C57</f>
        <v>0</v>
      </c>
      <c r="E108" s="89"/>
    </row>
    <row r="109" spans="2:11" x14ac:dyDescent="0.25">
      <c r="B109" s="162" t="s">
        <v>54</v>
      </c>
      <c r="C109" s="162"/>
      <c r="D109" s="90">
        <f>D65</f>
        <v>0</v>
      </c>
      <c r="E109" s="89"/>
    </row>
    <row r="110" spans="2:11" x14ac:dyDescent="0.25">
      <c r="B110" s="162" t="s">
        <v>56</v>
      </c>
      <c r="C110" s="162"/>
      <c r="D110" s="90">
        <f>D79</f>
        <v>0</v>
      </c>
      <c r="E110" s="89"/>
    </row>
    <row r="111" spans="2:11" x14ac:dyDescent="0.25">
      <c r="B111" s="162" t="s">
        <v>70</v>
      </c>
      <c r="C111" s="162"/>
      <c r="D111" s="90">
        <f>E89</f>
        <v>0</v>
      </c>
      <c r="E111" s="89"/>
    </row>
    <row r="112" spans="2:11" x14ac:dyDescent="0.25">
      <c r="B112" s="160" t="s">
        <v>60</v>
      </c>
      <c r="C112" s="160"/>
      <c r="D112" s="91">
        <f>SUM(D107:D111)</f>
        <v>0</v>
      </c>
      <c r="E112" s="89"/>
    </row>
    <row r="113" spans="2:5" x14ac:dyDescent="0.25">
      <c r="B113" s="163" t="s">
        <v>69</v>
      </c>
      <c r="C113" s="163"/>
      <c r="D113" s="90">
        <f>E104</f>
        <v>0</v>
      </c>
      <c r="E113" s="89"/>
    </row>
    <row r="114" spans="2:5" x14ac:dyDescent="0.25">
      <c r="B114" s="161" t="s">
        <v>18</v>
      </c>
      <c r="C114" s="161"/>
      <c r="D114" s="92">
        <f>D113+D112</f>
        <v>0</v>
      </c>
      <c r="E114" s="25"/>
    </row>
  </sheetData>
  <sheetProtection selectLockedCells="1" selectUnlockedCells="1"/>
  <mergeCells count="34">
    <mergeCell ref="B106:D106"/>
    <mergeCell ref="B104:D104"/>
    <mergeCell ref="B112:C112"/>
    <mergeCell ref="B114:C114"/>
    <mergeCell ref="B107:C107"/>
    <mergeCell ref="B108:C108"/>
    <mergeCell ref="B109:C109"/>
    <mergeCell ref="B110:C110"/>
    <mergeCell ref="B111:C111"/>
    <mergeCell ref="B113:C113"/>
    <mergeCell ref="B83:D83"/>
    <mergeCell ref="C98:C100"/>
    <mergeCell ref="C76:C77"/>
    <mergeCell ref="B78:C78"/>
    <mergeCell ref="B80:D80"/>
    <mergeCell ref="B86:D86"/>
    <mergeCell ref="B87:D87"/>
    <mergeCell ref="B88:D88"/>
    <mergeCell ref="B89:D89"/>
    <mergeCell ref="B91:E91"/>
    <mergeCell ref="B85:E85"/>
    <mergeCell ref="B67:D67"/>
    <mergeCell ref="B8:D8"/>
    <mergeCell ref="B23:D23"/>
    <mergeCell ref="B24:D24"/>
    <mergeCell ref="B11:D11"/>
    <mergeCell ref="B25:D25"/>
    <mergeCell ref="B30:D30"/>
    <mergeCell ref="B29:D29"/>
    <mergeCell ref="B41:E41"/>
    <mergeCell ref="B58:D58"/>
    <mergeCell ref="B59:D59"/>
    <mergeCell ref="B51:D51"/>
    <mergeCell ref="B66:D66"/>
  </mergeCells>
  <pageMargins left="0.39374999999999999" right="0.39374999999999999" top="0.63124999999999998" bottom="0.63124999999999998" header="0.39374999999999999" footer="0.39374999999999999"/>
  <pageSetup paperSize="9" scale="52" orientation="portrait" useFirstPageNumber="1" horizontalDpi="300" verticalDpi="300" r:id="rId1"/>
  <headerFooter alignWithMargins="0">
    <oddHeader>&amp;C&amp;A</oddHeader>
    <oddFooter>&amp;CPágina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K114"/>
  <sheetViews>
    <sheetView tabSelected="1" zoomScale="90" zoomScaleNormal="90" workbookViewId="0">
      <selection activeCell="D45" sqref="D45:D49"/>
    </sheetView>
  </sheetViews>
  <sheetFormatPr defaultColWidth="11.5546875" defaultRowHeight="13.2" x14ac:dyDescent="0.25"/>
  <cols>
    <col min="1" max="1" width="18" customWidth="1"/>
    <col min="2" max="2" width="48.44140625" customWidth="1"/>
    <col min="3" max="3" width="20.33203125" customWidth="1"/>
    <col min="4" max="4" width="23" customWidth="1"/>
    <col min="5" max="5" width="14.88671875" customWidth="1"/>
    <col min="8" max="8" width="15.5546875" customWidth="1"/>
  </cols>
  <sheetData>
    <row r="2" spans="2:8" x14ac:dyDescent="0.25">
      <c r="B2" s="30" t="s">
        <v>48</v>
      </c>
      <c r="C2" s="31"/>
      <c r="D2" s="32"/>
      <c r="E2" s="33"/>
    </row>
    <row r="3" spans="2:8" x14ac:dyDescent="0.25">
      <c r="B3" s="34"/>
      <c r="C3" s="35"/>
      <c r="D3" s="36"/>
      <c r="E3" s="35"/>
    </row>
    <row r="4" spans="2:8" x14ac:dyDescent="0.25">
      <c r="B4" s="1" t="s">
        <v>183</v>
      </c>
      <c r="C4" s="37"/>
      <c r="D4" s="38"/>
      <c r="E4" s="39"/>
    </row>
    <row r="5" spans="2:8" x14ac:dyDescent="0.25">
      <c r="B5" s="40"/>
      <c r="C5" s="41"/>
      <c r="D5" s="42"/>
      <c r="E5" s="43"/>
    </row>
    <row r="6" spans="2:8" x14ac:dyDescent="0.25">
      <c r="B6" s="34"/>
      <c r="C6" s="35"/>
      <c r="D6" s="36"/>
      <c r="E6" s="35"/>
    </row>
    <row r="7" spans="2:8" x14ac:dyDescent="0.25">
      <c r="B7" s="2" t="s">
        <v>0</v>
      </c>
      <c r="C7" s="3"/>
      <c r="D7" s="4"/>
      <c r="E7" s="44"/>
    </row>
    <row r="8" spans="2:8" x14ac:dyDescent="0.25">
      <c r="B8" s="141" t="s">
        <v>44</v>
      </c>
      <c r="C8" s="141"/>
      <c r="D8" s="141"/>
      <c r="E8" s="44"/>
    </row>
    <row r="9" spans="2:8" hidden="1" x14ac:dyDescent="0.25">
      <c r="B9" s="45"/>
      <c r="C9" s="44"/>
      <c r="D9" s="44"/>
      <c r="E9" s="44"/>
    </row>
    <row r="11" spans="2:8" x14ac:dyDescent="0.25">
      <c r="B11" s="142" t="s">
        <v>49</v>
      </c>
      <c r="C11" s="143"/>
      <c r="D11" s="144"/>
      <c r="E11" s="46"/>
    </row>
    <row r="12" spans="2:8" x14ac:dyDescent="0.25">
      <c r="B12" s="7"/>
      <c r="C12" s="18"/>
      <c r="D12" s="8"/>
      <c r="E12" s="18"/>
    </row>
    <row r="13" spans="2:8" x14ac:dyDescent="0.25">
      <c r="B13" s="9" t="s">
        <v>1</v>
      </c>
      <c r="C13" s="46"/>
      <c r="D13" s="10">
        <v>638</v>
      </c>
      <c r="E13" s="12"/>
    </row>
    <row r="14" spans="2:8" x14ac:dyDescent="0.25">
      <c r="B14" s="9" t="s">
        <v>187</v>
      </c>
      <c r="C14" s="47"/>
      <c r="D14" s="17">
        <f>(C7*C4)</f>
        <v>0</v>
      </c>
      <c r="E14" s="12"/>
    </row>
    <row r="15" spans="2:8" x14ac:dyDescent="0.25">
      <c r="B15" s="9" t="s">
        <v>179</v>
      </c>
      <c r="C15" s="48">
        <v>0.4</v>
      </c>
      <c r="D15" s="17">
        <f>D14*C15</f>
        <v>0</v>
      </c>
      <c r="E15" s="49">
        <f>D14+D15+D16+D17</f>
        <v>0</v>
      </c>
      <c r="H15" s="22"/>
    </row>
    <row r="16" spans="2:8" hidden="1" x14ac:dyDescent="0.25">
      <c r="B16" s="9"/>
      <c r="C16" s="50"/>
      <c r="D16" s="17"/>
      <c r="E16" s="51"/>
      <c r="H16" s="22"/>
    </row>
    <row r="17" spans="2:6" hidden="1" x14ac:dyDescent="0.25">
      <c r="B17" s="9"/>
      <c r="C17" s="52"/>
      <c r="D17" s="17"/>
      <c r="E17" s="18"/>
    </row>
    <row r="18" spans="2:6" hidden="1" x14ac:dyDescent="0.25">
      <c r="B18" s="9" t="s">
        <v>12</v>
      </c>
      <c r="C18" s="53"/>
      <c r="D18" s="17"/>
      <c r="E18" s="18"/>
    </row>
    <row r="19" spans="2:6" hidden="1" x14ac:dyDescent="0.25">
      <c r="B19" s="9" t="s">
        <v>13</v>
      </c>
      <c r="C19" s="54"/>
      <c r="D19" s="17"/>
      <c r="E19" s="18"/>
    </row>
    <row r="20" spans="2:6" x14ac:dyDescent="0.25">
      <c r="B20" s="23"/>
      <c r="D20" s="4"/>
    </row>
    <row r="21" spans="2:6" x14ac:dyDescent="0.25">
      <c r="B21" s="55" t="s">
        <v>14</v>
      </c>
      <c r="C21" s="56"/>
      <c r="D21" s="57">
        <f>SUM(D14:D19)</f>
        <v>0</v>
      </c>
    </row>
    <row r="22" spans="2:6" x14ac:dyDescent="0.25">
      <c r="B22" s="12"/>
      <c r="C22" s="58"/>
      <c r="D22" s="59"/>
      <c r="E22" s="60"/>
      <c r="F22" s="61"/>
    </row>
    <row r="23" spans="2:6" x14ac:dyDescent="0.25">
      <c r="B23" s="142" t="s">
        <v>50</v>
      </c>
      <c r="C23" s="143"/>
      <c r="D23" s="144"/>
      <c r="E23" s="60"/>
      <c r="F23" s="61"/>
    </row>
    <row r="24" spans="2:6" x14ac:dyDescent="0.25">
      <c r="B24" s="142" t="s">
        <v>51</v>
      </c>
      <c r="C24" s="143"/>
      <c r="D24" s="144"/>
      <c r="E24" s="60"/>
      <c r="F24" s="61"/>
    </row>
    <row r="25" spans="2:6" x14ac:dyDescent="0.25">
      <c r="B25" s="138" t="s">
        <v>15</v>
      </c>
      <c r="C25" s="139"/>
      <c r="D25" s="140"/>
      <c r="E25" s="60"/>
      <c r="F25" s="61"/>
    </row>
    <row r="26" spans="2:6" x14ac:dyDescent="0.25">
      <c r="B26" s="21" t="s">
        <v>16</v>
      </c>
      <c r="C26" s="62">
        <v>8.3299999999999999E-2</v>
      </c>
      <c r="D26" s="17">
        <f>E$15*C26</f>
        <v>0</v>
      </c>
      <c r="E26" s="60"/>
      <c r="F26" s="61"/>
    </row>
    <row r="27" spans="2:6" x14ac:dyDescent="0.25">
      <c r="B27" s="21" t="s">
        <v>17</v>
      </c>
      <c r="C27" s="62">
        <v>0.121</v>
      </c>
      <c r="D27" s="17">
        <f>E$15*C27</f>
        <v>0</v>
      </c>
      <c r="E27" s="60"/>
      <c r="F27" s="61"/>
    </row>
    <row r="28" spans="2:6" x14ac:dyDescent="0.25">
      <c r="B28" s="84" t="s">
        <v>18</v>
      </c>
      <c r="C28" s="81">
        <f>C26+C27</f>
        <v>0.20429999999999998</v>
      </c>
      <c r="D28" s="82">
        <f>D26+D27</f>
        <v>0</v>
      </c>
      <c r="E28" s="67">
        <f>E15+D28</f>
        <v>0</v>
      </c>
      <c r="F28" s="61"/>
    </row>
    <row r="29" spans="2:6" x14ac:dyDescent="0.25">
      <c r="B29" s="142" t="s">
        <v>52</v>
      </c>
      <c r="C29" s="143"/>
      <c r="D29" s="144"/>
      <c r="E29" s="60"/>
      <c r="F29" s="61"/>
    </row>
    <row r="30" spans="2:6" x14ac:dyDescent="0.25">
      <c r="B30" s="138" t="s">
        <v>19</v>
      </c>
      <c r="C30" s="139"/>
      <c r="D30" s="140"/>
      <c r="E30" s="60"/>
      <c r="F30" s="61"/>
    </row>
    <row r="31" spans="2:6" x14ac:dyDescent="0.25">
      <c r="B31" s="18" t="s">
        <v>20</v>
      </c>
      <c r="C31" s="62">
        <v>0.2</v>
      </c>
      <c r="D31" s="17">
        <f t="shared" ref="D31:D36" si="0">$E$28*C31</f>
        <v>0</v>
      </c>
      <c r="E31" s="60"/>
      <c r="F31" s="61"/>
    </row>
    <row r="32" spans="2:6" x14ac:dyDescent="0.25">
      <c r="B32" s="18" t="s">
        <v>21</v>
      </c>
      <c r="C32" s="62">
        <v>1.4999999999999999E-2</v>
      </c>
      <c r="D32" s="17">
        <f t="shared" si="0"/>
        <v>0</v>
      </c>
      <c r="E32" s="60"/>
      <c r="F32" s="61"/>
    </row>
    <row r="33" spans="2:6" x14ac:dyDescent="0.25">
      <c r="B33" s="18" t="s">
        <v>22</v>
      </c>
      <c r="C33" s="62">
        <v>0.01</v>
      </c>
      <c r="D33" s="17">
        <f t="shared" si="0"/>
        <v>0</v>
      </c>
      <c r="E33" s="60"/>
      <c r="F33" s="61"/>
    </row>
    <row r="34" spans="2:6" x14ac:dyDescent="0.25">
      <c r="B34" s="18" t="s">
        <v>23</v>
      </c>
      <c r="C34" s="62">
        <v>2E-3</v>
      </c>
      <c r="D34" s="17">
        <f t="shared" si="0"/>
        <v>0</v>
      </c>
      <c r="E34" s="60"/>
      <c r="F34" s="61"/>
    </row>
    <row r="35" spans="2:6" x14ac:dyDescent="0.25">
      <c r="B35" s="18" t="s">
        <v>24</v>
      </c>
      <c r="C35" s="62">
        <v>2.5000000000000001E-2</v>
      </c>
      <c r="D35" s="17">
        <f t="shared" si="0"/>
        <v>0</v>
      </c>
      <c r="E35" s="60"/>
      <c r="F35" s="61"/>
    </row>
    <row r="36" spans="2:6" x14ac:dyDescent="0.25">
      <c r="B36" s="18" t="s">
        <v>25</v>
      </c>
      <c r="C36" s="62">
        <v>0.08</v>
      </c>
      <c r="D36" s="17">
        <f t="shared" si="0"/>
        <v>0</v>
      </c>
      <c r="E36" s="60"/>
      <c r="F36" s="61"/>
    </row>
    <row r="37" spans="2:6" x14ac:dyDescent="0.25">
      <c r="B37" s="18" t="s">
        <v>26</v>
      </c>
      <c r="C37" s="62">
        <f>3%*2</f>
        <v>0.06</v>
      </c>
      <c r="D37" s="17">
        <f>ROUND(C37*(E28),2)</f>
        <v>0</v>
      </c>
      <c r="E37" s="60"/>
      <c r="F37" s="61"/>
    </row>
    <row r="38" spans="2:6" x14ac:dyDescent="0.25">
      <c r="B38" s="7" t="s">
        <v>27</v>
      </c>
      <c r="C38" s="62">
        <v>6.0000000000000001E-3</v>
      </c>
      <c r="D38" s="17">
        <f>$E$28*C38</f>
        <v>0</v>
      </c>
      <c r="E38" s="60"/>
      <c r="F38" s="61"/>
    </row>
    <row r="39" spans="2:6" x14ac:dyDescent="0.25">
      <c r="B39" s="80" t="s">
        <v>18</v>
      </c>
      <c r="C39" s="81">
        <f>C31+C32+C33+C34+C35+C36+C37+C38</f>
        <v>0.39800000000000008</v>
      </c>
      <c r="D39" s="82">
        <f>SUM(D31:D38)</f>
        <v>0</v>
      </c>
      <c r="E39" s="60"/>
      <c r="F39" s="61"/>
    </row>
    <row r="40" spans="2:6" x14ac:dyDescent="0.25">
      <c r="B40" s="12"/>
      <c r="C40" s="58"/>
      <c r="D40" s="59"/>
      <c r="E40" s="60"/>
      <c r="F40" s="61"/>
    </row>
    <row r="41" spans="2:6" x14ac:dyDescent="0.25">
      <c r="B41" s="142" t="s">
        <v>53</v>
      </c>
      <c r="C41" s="143"/>
      <c r="D41" s="143"/>
      <c r="E41" s="144"/>
      <c r="F41" s="61"/>
    </row>
    <row r="42" spans="2:6" x14ac:dyDescent="0.25">
      <c r="B42" s="11" t="s">
        <v>2</v>
      </c>
      <c r="C42" s="12"/>
      <c r="D42" s="12"/>
      <c r="E42" s="13"/>
    </row>
    <row r="43" spans="2:6" x14ac:dyDescent="0.25">
      <c r="B43" s="9"/>
      <c r="C43" s="12"/>
      <c r="D43" s="12"/>
      <c r="E43" s="13"/>
    </row>
    <row r="44" spans="2:6" x14ac:dyDescent="0.25">
      <c r="B44" s="9" t="s">
        <v>3</v>
      </c>
      <c r="C44" s="14" t="s">
        <v>4</v>
      </c>
      <c r="D44" s="14" t="s">
        <v>5</v>
      </c>
      <c r="E44" s="15" t="s">
        <v>6</v>
      </c>
    </row>
    <row r="45" spans="2:6" x14ac:dyDescent="0.25">
      <c r="B45" s="9" t="s">
        <v>8</v>
      </c>
      <c r="C45" s="63">
        <v>22</v>
      </c>
      <c r="D45" s="16"/>
      <c r="E45" s="17">
        <f>((D45*C45*1)*0.8)</f>
        <v>0</v>
      </c>
    </row>
    <row r="46" spans="2:6" x14ac:dyDescent="0.25">
      <c r="B46" s="9" t="s">
        <v>9</v>
      </c>
      <c r="C46" s="63">
        <v>44</v>
      </c>
      <c r="D46" s="16"/>
      <c r="E46" s="17">
        <f>((C46*D46)-(D14*0.06))</f>
        <v>0</v>
      </c>
    </row>
    <row r="47" spans="2:6" x14ac:dyDescent="0.25">
      <c r="B47" s="9" t="s">
        <v>28</v>
      </c>
      <c r="C47" s="14">
        <v>1</v>
      </c>
      <c r="D47" s="16"/>
      <c r="E47" s="17">
        <f>C47*D47</f>
        <v>0</v>
      </c>
    </row>
    <row r="48" spans="2:6" x14ac:dyDescent="0.25">
      <c r="B48" s="9" t="s">
        <v>45</v>
      </c>
      <c r="C48" s="14">
        <v>1</v>
      </c>
      <c r="D48" s="16"/>
      <c r="E48" s="17">
        <f>C48*D48</f>
        <v>0</v>
      </c>
    </row>
    <row r="49" spans="2:5" x14ac:dyDescent="0.25">
      <c r="B49" s="9" t="s">
        <v>46</v>
      </c>
      <c r="C49" s="14">
        <v>1</v>
      </c>
      <c r="D49" s="16"/>
      <c r="E49" s="17">
        <f>D49*C49</f>
        <v>0</v>
      </c>
    </row>
    <row r="50" spans="2:5" x14ac:dyDescent="0.25">
      <c r="B50" s="9" t="s">
        <v>29</v>
      </c>
      <c r="C50" s="14">
        <v>1</v>
      </c>
      <c r="D50" s="16">
        <v>0</v>
      </c>
      <c r="E50" s="17">
        <f>C50*D50</f>
        <v>0</v>
      </c>
    </row>
    <row r="51" spans="2:5" s="22" customFormat="1" x14ac:dyDescent="0.25">
      <c r="B51" s="145" t="s">
        <v>18</v>
      </c>
      <c r="C51" s="146"/>
      <c r="D51" s="146"/>
      <c r="E51" s="83">
        <f>SUM(E45:E50)</f>
        <v>0</v>
      </c>
    </row>
    <row r="53" spans="2:5" x14ac:dyDescent="0.25">
      <c r="B53" s="19" t="s">
        <v>30</v>
      </c>
      <c r="C53" s="20"/>
      <c r="D53" s="64"/>
    </row>
    <row r="54" spans="2:5" x14ac:dyDescent="0.25">
      <c r="B54" s="21" t="s">
        <v>31</v>
      </c>
      <c r="C54" s="17">
        <f>D28</f>
        <v>0</v>
      </c>
    </row>
    <row r="55" spans="2:5" x14ac:dyDescent="0.25">
      <c r="B55" s="21" t="s">
        <v>32</v>
      </c>
      <c r="C55" s="17">
        <f>D39</f>
        <v>0</v>
      </c>
    </row>
    <row r="56" spans="2:5" x14ac:dyDescent="0.25">
      <c r="B56" s="65" t="s">
        <v>33</v>
      </c>
      <c r="C56" s="17">
        <f>E51</f>
        <v>0</v>
      </c>
    </row>
    <row r="57" spans="2:5" x14ac:dyDescent="0.25">
      <c r="B57" s="66" t="s">
        <v>18</v>
      </c>
      <c r="C57" s="67">
        <f>SUM(C54:C56)</f>
        <v>0</v>
      </c>
    </row>
    <row r="58" spans="2:5" x14ac:dyDescent="0.25">
      <c r="B58" s="142" t="s">
        <v>54</v>
      </c>
      <c r="C58" s="143"/>
      <c r="D58" s="144"/>
    </row>
    <row r="59" spans="2:5" x14ac:dyDescent="0.25">
      <c r="B59" s="138" t="s">
        <v>34</v>
      </c>
      <c r="C59" s="139"/>
      <c r="D59" s="140"/>
    </row>
    <row r="60" spans="2:5" x14ac:dyDescent="0.25">
      <c r="B60" s="21" t="s">
        <v>35</v>
      </c>
      <c r="C60" s="62">
        <f>(119.44%*30/30)*5%*1/12</f>
        <v>4.9766666666666657E-3</v>
      </c>
      <c r="D60" s="17">
        <f>E$15*C60</f>
        <v>0</v>
      </c>
      <c r="E60" s="16"/>
    </row>
    <row r="61" spans="2:5" x14ac:dyDescent="0.25">
      <c r="B61" s="21" t="s">
        <v>36</v>
      </c>
      <c r="C61" s="62">
        <f>C60*C36</f>
        <v>3.9813333333333327E-4</v>
      </c>
      <c r="D61" s="17">
        <f>E$15*C61</f>
        <v>0</v>
      </c>
      <c r="E61" s="16"/>
    </row>
    <row r="62" spans="2:5" x14ac:dyDescent="0.25">
      <c r="B62" s="21" t="s">
        <v>47</v>
      </c>
      <c r="C62" s="62">
        <f>7/30/12</f>
        <v>1.9444444444444445E-2</v>
      </c>
      <c r="D62" s="17">
        <f>E$15*C62</f>
        <v>0</v>
      </c>
      <c r="E62" s="16"/>
    </row>
    <row r="63" spans="2:5" x14ac:dyDescent="0.25">
      <c r="B63" s="7" t="s">
        <v>55</v>
      </c>
      <c r="C63" s="62">
        <f>C62*C39</f>
        <v>7.7388888888888906E-3</v>
      </c>
      <c r="D63" s="17">
        <f>E$15*C63</f>
        <v>0</v>
      </c>
    </row>
    <row r="64" spans="2:5" x14ac:dyDescent="0.25">
      <c r="B64" s="7" t="s">
        <v>37</v>
      </c>
      <c r="C64" s="62">
        <v>0.04</v>
      </c>
      <c r="D64" s="17">
        <f>E$15*C64</f>
        <v>0</v>
      </c>
    </row>
    <row r="65" spans="2:5" x14ac:dyDescent="0.25">
      <c r="B65" s="80" t="s">
        <v>18</v>
      </c>
      <c r="C65" s="81">
        <f>SUM(C60:C64)</f>
        <v>7.255813333333333E-2</v>
      </c>
      <c r="D65" s="82">
        <f>SUM(D60:D64)</f>
        <v>0</v>
      </c>
    </row>
    <row r="66" spans="2:5" x14ac:dyDescent="0.25">
      <c r="B66" s="142" t="s">
        <v>56</v>
      </c>
      <c r="C66" s="143"/>
      <c r="D66" s="144"/>
    </row>
    <row r="67" spans="2:5" x14ac:dyDescent="0.25">
      <c r="B67" s="138" t="s">
        <v>38</v>
      </c>
      <c r="C67" s="139"/>
      <c r="D67" s="140"/>
    </row>
    <row r="68" spans="2:5" x14ac:dyDescent="0.25">
      <c r="B68" s="7" t="s">
        <v>39</v>
      </c>
      <c r="C68" s="68">
        <f>19.44%*1/12</f>
        <v>1.6200000000000003E-2</v>
      </c>
      <c r="D68" s="17">
        <f>E$15*C68</f>
        <v>0</v>
      </c>
    </row>
    <row r="69" spans="2:5" x14ac:dyDescent="0.25">
      <c r="B69" s="18" t="s">
        <v>57</v>
      </c>
      <c r="C69" s="62">
        <f>119.44%*(2.96/30/12)</f>
        <v>9.8206222222222226E-3</v>
      </c>
      <c r="D69" s="17">
        <f>E$15*C69</f>
        <v>0</v>
      </c>
    </row>
    <row r="70" spans="2:5" x14ac:dyDescent="0.25">
      <c r="B70" s="18" t="s">
        <v>40</v>
      </c>
      <c r="C70" s="62">
        <f>(119.44%*(5/30))*(1.5%)*(1/12)</f>
        <v>2.4883333333333327E-4</v>
      </c>
      <c r="D70" s="17">
        <f t="shared" ref="D70:D75" si="1">E$15*C70</f>
        <v>0</v>
      </c>
    </row>
    <row r="71" spans="2:5" x14ac:dyDescent="0.25">
      <c r="B71" s="18" t="s">
        <v>58</v>
      </c>
      <c r="C71" s="62">
        <f>(119.44%*(15/30)*0.78%)/12</f>
        <v>3.8817999999999996E-4</v>
      </c>
      <c r="D71" s="17">
        <f t="shared" si="1"/>
        <v>0</v>
      </c>
    </row>
    <row r="72" spans="2:5" x14ac:dyDescent="0.25">
      <c r="B72" s="18" t="s">
        <v>59</v>
      </c>
      <c r="C72" s="62">
        <f>(119.44%*(5/30)/12)</f>
        <v>1.6588888888888886E-2</v>
      </c>
      <c r="D72" s="17">
        <f t="shared" si="1"/>
        <v>0</v>
      </c>
    </row>
    <row r="73" spans="2:5" x14ac:dyDescent="0.25">
      <c r="B73" s="18" t="s">
        <v>41</v>
      </c>
      <c r="C73" s="62">
        <f>2%*(4/12)/12</f>
        <v>5.5555555555555556E-4</v>
      </c>
      <c r="D73" s="17">
        <f t="shared" si="1"/>
        <v>0</v>
      </c>
    </row>
    <row r="74" spans="2:5" x14ac:dyDescent="0.25">
      <c r="B74" s="85" t="s">
        <v>60</v>
      </c>
      <c r="C74" s="81">
        <f>SUM(C68:C73)</f>
        <v>4.380208E-2</v>
      </c>
      <c r="D74" s="82">
        <f>SUM(D68:D73)</f>
        <v>0</v>
      </c>
    </row>
    <row r="75" spans="2:5" ht="21" x14ac:dyDescent="0.25">
      <c r="B75" s="69" t="s">
        <v>61</v>
      </c>
      <c r="C75" s="62">
        <f>C74*C39</f>
        <v>1.7433227840000003E-2</v>
      </c>
      <c r="D75" s="17">
        <f t="shared" si="1"/>
        <v>0</v>
      </c>
    </row>
    <row r="76" spans="2:5" x14ac:dyDescent="0.25">
      <c r="B76" s="69" t="s">
        <v>62</v>
      </c>
      <c r="C76" s="150">
        <v>37.96</v>
      </c>
      <c r="D76" s="17">
        <f>(((E51-E45-E46)/30)*C76)/12</f>
        <v>0</v>
      </c>
    </row>
    <row r="77" spans="2:5" ht="21" x14ac:dyDescent="0.25">
      <c r="B77" s="69" t="s">
        <v>63</v>
      </c>
      <c r="C77" s="150"/>
      <c r="D77" s="16">
        <f>((D65/30)*C76)/12</f>
        <v>0</v>
      </c>
    </row>
    <row r="78" spans="2:5" x14ac:dyDescent="0.25">
      <c r="B78" s="151" t="s">
        <v>64</v>
      </c>
      <c r="C78" s="151"/>
      <c r="D78" s="16">
        <f>Uniformes!H11/12</f>
        <v>0</v>
      </c>
    </row>
    <row r="79" spans="2:5" x14ac:dyDescent="0.25">
      <c r="B79" s="87" t="s">
        <v>18</v>
      </c>
      <c r="C79" s="88" t="e">
        <f>D79/D21</f>
        <v>#DIV/0!</v>
      </c>
      <c r="D79" s="86">
        <f>D74+D75+D76+D77+D78</f>
        <v>0</v>
      </c>
    </row>
    <row r="80" spans="2:5" x14ac:dyDescent="0.25">
      <c r="B80" s="142" t="s">
        <v>72</v>
      </c>
      <c r="C80" s="143"/>
      <c r="D80" s="144"/>
      <c r="E80" s="6"/>
    </row>
    <row r="81" spans="2:6" x14ac:dyDescent="0.25">
      <c r="B81" s="9"/>
      <c r="C81" s="14"/>
      <c r="D81" s="14"/>
      <c r="E81" s="15"/>
    </row>
    <row r="82" spans="2:6" x14ac:dyDescent="0.25">
      <c r="B82" s="9" t="s">
        <v>65</v>
      </c>
      <c r="C82" s="70"/>
      <c r="D82" s="16"/>
      <c r="E82" s="17">
        <f>D79</f>
        <v>0</v>
      </c>
    </row>
    <row r="83" spans="2:6" x14ac:dyDescent="0.25">
      <c r="B83" s="147" t="s">
        <v>18</v>
      </c>
      <c r="C83" s="148"/>
      <c r="D83" s="148"/>
      <c r="E83" s="71">
        <f>SUM(E82:E82)</f>
        <v>0</v>
      </c>
    </row>
    <row r="85" spans="2:6" x14ac:dyDescent="0.25">
      <c r="B85" s="142" t="s">
        <v>70</v>
      </c>
      <c r="C85" s="143"/>
      <c r="D85" s="143"/>
      <c r="E85" s="144"/>
    </row>
    <row r="86" spans="2:6" x14ac:dyDescent="0.25">
      <c r="B86" s="152" t="s">
        <v>7</v>
      </c>
      <c r="C86" s="153"/>
      <c r="D86" s="153"/>
      <c r="E86" s="17">
        <f>Uniformes!J13</f>
        <v>0</v>
      </c>
    </row>
    <row r="87" spans="2:6" x14ac:dyDescent="0.25">
      <c r="B87" s="152" t="s">
        <v>66</v>
      </c>
      <c r="C87" s="153"/>
      <c r="D87" s="153"/>
      <c r="E87" s="17">
        <f>Materiais!E67</f>
        <v>0</v>
      </c>
    </row>
    <row r="88" spans="2:6" x14ac:dyDescent="0.25">
      <c r="B88" s="152" t="s">
        <v>67</v>
      </c>
      <c r="C88" s="153"/>
      <c r="D88" s="153"/>
      <c r="E88" s="17">
        <f>Equipamentos!F21</f>
        <v>0</v>
      </c>
    </row>
    <row r="89" spans="2:6" x14ac:dyDescent="0.25">
      <c r="B89" s="147" t="s">
        <v>68</v>
      </c>
      <c r="C89" s="148"/>
      <c r="D89" s="148"/>
      <c r="E89" s="71">
        <f>SUM(E86:E88)</f>
        <v>0</v>
      </c>
      <c r="F89" s="24"/>
    </row>
    <row r="90" spans="2:6" x14ac:dyDescent="0.25">
      <c r="B90" s="9"/>
      <c r="C90" s="12"/>
      <c r="D90" s="13"/>
      <c r="E90" s="12"/>
    </row>
    <row r="91" spans="2:6" x14ac:dyDescent="0.25">
      <c r="B91" s="154" t="s">
        <v>69</v>
      </c>
      <c r="C91" s="155"/>
      <c r="D91" s="155"/>
      <c r="E91" s="156"/>
    </row>
    <row r="92" spans="2:6" x14ac:dyDescent="0.25">
      <c r="B92" s="7" t="s">
        <v>42</v>
      </c>
      <c r="C92" s="62">
        <v>0.03</v>
      </c>
      <c r="D92" s="58">
        <f>D112</f>
        <v>0</v>
      </c>
      <c r="E92" s="72">
        <f>C92*D92</f>
        <v>0</v>
      </c>
    </row>
    <row r="93" spans="2:6" x14ac:dyDescent="0.25">
      <c r="B93" s="7" t="s">
        <v>43</v>
      </c>
      <c r="C93" s="62">
        <v>6.7900000000000002E-2</v>
      </c>
      <c r="D93" s="58">
        <f>D92+E92</f>
        <v>0</v>
      </c>
      <c r="E93" s="72">
        <f>C93*D93</f>
        <v>0</v>
      </c>
    </row>
    <row r="94" spans="2:6" x14ac:dyDescent="0.25">
      <c r="B94" s="9"/>
      <c r="C94" s="62"/>
      <c r="D94" s="12"/>
      <c r="E94" s="27"/>
    </row>
    <row r="95" spans="2:6" x14ac:dyDescent="0.25">
      <c r="B95" s="9"/>
      <c r="C95" s="12"/>
      <c r="D95" s="12"/>
      <c r="E95" s="13"/>
    </row>
    <row r="96" spans="2:6" x14ac:dyDescent="0.25">
      <c r="B96" s="73" t="s">
        <v>18</v>
      </c>
      <c r="C96" s="74"/>
      <c r="D96" s="75">
        <f>D93+E93</f>
        <v>0</v>
      </c>
      <c r="E96" s="76">
        <f>E92+E93</f>
        <v>0</v>
      </c>
    </row>
    <row r="97" spans="2:11" x14ac:dyDescent="0.25">
      <c r="B97" s="26" t="s">
        <v>10</v>
      </c>
      <c r="C97" s="5"/>
      <c r="D97" s="5"/>
      <c r="E97" s="28"/>
      <c r="K97" s="77"/>
    </row>
    <row r="98" spans="2:11" x14ac:dyDescent="0.25">
      <c r="B98" s="9" t="s">
        <v>73</v>
      </c>
      <c r="C98" s="149">
        <f>D98+D99+D100</f>
        <v>0.14250000000000002</v>
      </c>
      <c r="D98" s="79">
        <v>1.6500000000000001E-2</v>
      </c>
      <c r="E98" s="72">
        <f>((D96/(1-C98))*D98)</f>
        <v>0</v>
      </c>
    </row>
    <row r="99" spans="2:11" x14ac:dyDescent="0.25">
      <c r="B99" s="9" t="s">
        <v>74</v>
      </c>
      <c r="C99" s="149"/>
      <c r="D99" s="79">
        <v>7.5999999999999998E-2</v>
      </c>
      <c r="E99" s="72">
        <f>((D96/(1-C98))*D99)</f>
        <v>0</v>
      </c>
    </row>
    <row r="100" spans="2:11" x14ac:dyDescent="0.25">
      <c r="B100" s="29" t="s">
        <v>75</v>
      </c>
      <c r="C100" s="149"/>
      <c r="D100" s="79">
        <v>0.05</v>
      </c>
      <c r="E100" s="72">
        <f>((D96/(1-C98))*D100)</f>
        <v>0</v>
      </c>
    </row>
    <row r="101" spans="2:11" x14ac:dyDescent="0.25">
      <c r="B101" s="9"/>
      <c r="C101" s="12"/>
      <c r="D101" s="12"/>
      <c r="E101" s="72"/>
    </row>
    <row r="102" spans="2:11" x14ac:dyDescent="0.25">
      <c r="B102" s="9"/>
      <c r="C102" s="12"/>
      <c r="D102" s="12"/>
      <c r="E102" s="13"/>
    </row>
    <row r="103" spans="2:11" x14ac:dyDescent="0.25">
      <c r="B103" s="78" t="s">
        <v>11</v>
      </c>
      <c r="C103" s="75">
        <f>(D96)/(1-E97)</f>
        <v>0</v>
      </c>
      <c r="D103" s="74"/>
      <c r="E103" s="76">
        <f>SUM(E98:E100)</f>
        <v>0</v>
      </c>
    </row>
    <row r="104" spans="2:11" x14ac:dyDescent="0.25">
      <c r="B104" s="158" t="s">
        <v>18</v>
      </c>
      <c r="C104" s="159"/>
      <c r="D104" s="159"/>
      <c r="E104" s="94">
        <f>E96+E103</f>
        <v>0</v>
      </c>
    </row>
    <row r="105" spans="2:11" x14ac:dyDescent="0.25">
      <c r="B105" s="93"/>
      <c r="C105" s="93"/>
      <c r="D105" s="93"/>
      <c r="E105" s="95"/>
    </row>
    <row r="106" spans="2:11" x14ac:dyDescent="0.25">
      <c r="B106" s="157" t="s">
        <v>71</v>
      </c>
      <c r="C106" s="157"/>
      <c r="D106" s="157"/>
      <c r="E106" s="89"/>
    </row>
    <row r="107" spans="2:11" x14ac:dyDescent="0.25">
      <c r="B107" s="162" t="s">
        <v>49</v>
      </c>
      <c r="C107" s="162"/>
      <c r="D107" s="90">
        <f>D21</f>
        <v>0</v>
      </c>
      <c r="E107" s="89"/>
    </row>
    <row r="108" spans="2:11" ht="15" customHeight="1" x14ac:dyDescent="0.25">
      <c r="B108" s="163" t="s">
        <v>50</v>
      </c>
      <c r="C108" s="163"/>
      <c r="D108" s="90">
        <f>C57</f>
        <v>0</v>
      </c>
      <c r="E108" s="89"/>
    </row>
    <row r="109" spans="2:11" x14ac:dyDescent="0.25">
      <c r="B109" s="162" t="s">
        <v>54</v>
      </c>
      <c r="C109" s="162"/>
      <c r="D109" s="90">
        <f>D65</f>
        <v>0</v>
      </c>
      <c r="E109" s="89"/>
    </row>
    <row r="110" spans="2:11" x14ac:dyDescent="0.25">
      <c r="B110" s="162" t="s">
        <v>56</v>
      </c>
      <c r="C110" s="162"/>
      <c r="D110" s="90">
        <f>D79</f>
        <v>0</v>
      </c>
      <c r="E110" s="89"/>
    </row>
    <row r="111" spans="2:11" x14ac:dyDescent="0.25">
      <c r="B111" s="162" t="s">
        <v>70</v>
      </c>
      <c r="C111" s="162"/>
      <c r="D111" s="90">
        <f>E89</f>
        <v>0</v>
      </c>
      <c r="E111" s="89"/>
    </row>
    <row r="112" spans="2:11" x14ac:dyDescent="0.25">
      <c r="B112" s="160" t="s">
        <v>60</v>
      </c>
      <c r="C112" s="160"/>
      <c r="D112" s="91">
        <f>SUM(D107:D111)</f>
        <v>0</v>
      </c>
      <c r="E112" s="89"/>
    </row>
    <row r="113" spans="2:5" x14ac:dyDescent="0.25">
      <c r="B113" s="163" t="s">
        <v>69</v>
      </c>
      <c r="C113" s="163"/>
      <c r="D113" s="90">
        <f>E104</f>
        <v>0</v>
      </c>
      <c r="E113" s="89"/>
    </row>
    <row r="114" spans="2:5" x14ac:dyDescent="0.25">
      <c r="B114" s="161" t="s">
        <v>18</v>
      </c>
      <c r="C114" s="161"/>
      <c r="D114" s="92">
        <f>D113+D112</f>
        <v>0</v>
      </c>
      <c r="E114" s="25"/>
    </row>
  </sheetData>
  <sheetProtection selectLockedCells="1" selectUnlockedCells="1"/>
  <mergeCells count="34">
    <mergeCell ref="B8:D8"/>
    <mergeCell ref="B11:D11"/>
    <mergeCell ref="B23:D23"/>
    <mergeCell ref="B24:D24"/>
    <mergeCell ref="B25:D25"/>
    <mergeCell ref="B29:D29"/>
    <mergeCell ref="B30:D30"/>
    <mergeCell ref="B41:E41"/>
    <mergeCell ref="B51:D51"/>
    <mergeCell ref="B58:D58"/>
    <mergeCell ref="B59:D59"/>
    <mergeCell ref="B66:D66"/>
    <mergeCell ref="B67:D67"/>
    <mergeCell ref="C76:C77"/>
    <mergeCell ref="B78:C78"/>
    <mergeCell ref="B80:D80"/>
    <mergeCell ref="B83:D83"/>
    <mergeCell ref="B85:E85"/>
    <mergeCell ref="B86:D86"/>
    <mergeCell ref="B87:D87"/>
    <mergeCell ref="B88:D88"/>
    <mergeCell ref="B89:D89"/>
    <mergeCell ref="B91:E91"/>
    <mergeCell ref="C98:C100"/>
    <mergeCell ref="B111:C111"/>
    <mergeCell ref="B112:C112"/>
    <mergeCell ref="B113:C113"/>
    <mergeCell ref="B114:C114"/>
    <mergeCell ref="B104:D104"/>
    <mergeCell ref="B106:D106"/>
    <mergeCell ref="B107:C107"/>
    <mergeCell ref="B108:C108"/>
    <mergeCell ref="B109:C109"/>
    <mergeCell ref="B110:C110"/>
  </mergeCells>
  <pageMargins left="0.39374999999999999" right="0.39374999999999999" top="0.63124999999999998" bottom="0.63124999999999998" header="0.39374999999999999" footer="0.39374999999999999"/>
  <pageSetup paperSize="9" scale="52" orientation="portrait" useFirstPageNumber="1" horizontalDpi="300" verticalDpi="300" r:id="rId1"/>
  <headerFooter alignWithMargins="0">
    <oddHeader>&amp;C&amp;A</oddHeader>
    <oddFooter>&amp;CPágina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K114"/>
  <sheetViews>
    <sheetView zoomScale="90" zoomScaleNormal="90" workbookViewId="0">
      <selection activeCell="D45" sqref="D45:D49"/>
    </sheetView>
  </sheetViews>
  <sheetFormatPr defaultColWidth="11.5546875" defaultRowHeight="13.2" x14ac:dyDescent="0.25"/>
  <cols>
    <col min="1" max="1" width="18" customWidth="1"/>
    <col min="2" max="2" width="48.44140625" customWidth="1"/>
    <col min="3" max="3" width="20.33203125" customWidth="1"/>
    <col min="4" max="4" width="23" customWidth="1"/>
    <col min="5" max="5" width="14.88671875" customWidth="1"/>
    <col min="8" max="8" width="15.5546875" customWidth="1"/>
  </cols>
  <sheetData>
    <row r="2" spans="2:8" x14ac:dyDescent="0.25">
      <c r="B2" s="30" t="s">
        <v>48</v>
      </c>
      <c r="C2" s="31"/>
      <c r="D2" s="32"/>
      <c r="E2" s="33"/>
    </row>
    <row r="3" spans="2:8" x14ac:dyDescent="0.25">
      <c r="B3" s="34"/>
      <c r="C3" s="35"/>
      <c r="D3" s="36"/>
      <c r="E3" s="35"/>
    </row>
    <row r="4" spans="2:8" x14ac:dyDescent="0.25">
      <c r="B4" s="1" t="s">
        <v>184</v>
      </c>
      <c r="C4" s="37"/>
      <c r="D4" s="38"/>
      <c r="E4" s="39"/>
    </row>
    <row r="5" spans="2:8" x14ac:dyDescent="0.25">
      <c r="B5" s="40"/>
      <c r="C5" s="41"/>
      <c r="D5" s="42"/>
      <c r="E5" s="43"/>
    </row>
    <row r="6" spans="2:8" x14ac:dyDescent="0.25">
      <c r="B6" s="34"/>
      <c r="C6" s="35"/>
      <c r="D6" s="36"/>
      <c r="E6" s="35"/>
    </row>
    <row r="7" spans="2:8" x14ac:dyDescent="0.25">
      <c r="B7" s="2" t="s">
        <v>0</v>
      </c>
      <c r="C7" s="3"/>
      <c r="D7" s="4"/>
      <c r="E7" s="44"/>
    </row>
    <row r="8" spans="2:8" x14ac:dyDescent="0.25">
      <c r="B8" s="141" t="s">
        <v>185</v>
      </c>
      <c r="C8" s="141"/>
      <c r="D8" s="141"/>
      <c r="E8" s="44"/>
    </row>
    <row r="9" spans="2:8" hidden="1" x14ac:dyDescent="0.25">
      <c r="B9" s="45"/>
      <c r="C9" s="44"/>
      <c r="D9" s="44"/>
      <c r="E9" s="44"/>
    </row>
    <row r="11" spans="2:8" x14ac:dyDescent="0.25">
      <c r="B11" s="142" t="s">
        <v>49</v>
      </c>
      <c r="C11" s="143"/>
      <c r="D11" s="144"/>
      <c r="E11" s="46"/>
    </row>
    <row r="12" spans="2:8" x14ac:dyDescent="0.25">
      <c r="B12" s="7"/>
      <c r="C12" s="18"/>
      <c r="D12" s="8"/>
      <c r="E12" s="18"/>
    </row>
    <row r="13" spans="2:8" x14ac:dyDescent="0.25">
      <c r="B13" s="9" t="s">
        <v>1</v>
      </c>
      <c r="C13" s="46"/>
      <c r="D13" s="10">
        <v>638</v>
      </c>
      <c r="E13" s="12"/>
    </row>
    <row r="14" spans="2:8" x14ac:dyDescent="0.25">
      <c r="B14" s="9" t="s">
        <v>188</v>
      </c>
      <c r="C14" s="47"/>
      <c r="D14" s="17"/>
      <c r="E14" s="12"/>
    </row>
    <row r="15" spans="2:8" x14ac:dyDescent="0.25">
      <c r="B15" s="9"/>
      <c r="C15" s="48">
        <v>0</v>
      </c>
      <c r="D15" s="17">
        <v>0</v>
      </c>
      <c r="E15" s="49">
        <f>D14+D15+D16+D17</f>
        <v>0</v>
      </c>
      <c r="H15" s="22"/>
    </row>
    <row r="16" spans="2:8" hidden="1" x14ac:dyDescent="0.25">
      <c r="B16" s="9"/>
      <c r="C16" s="50"/>
      <c r="D16" s="17"/>
      <c r="E16" s="51"/>
      <c r="H16" s="22"/>
    </row>
    <row r="17" spans="2:6" hidden="1" x14ac:dyDescent="0.25">
      <c r="B17" s="9"/>
      <c r="C17" s="52"/>
      <c r="D17" s="17"/>
      <c r="E17" s="18"/>
    </row>
    <row r="18" spans="2:6" hidden="1" x14ac:dyDescent="0.25">
      <c r="B18" s="9" t="s">
        <v>12</v>
      </c>
      <c r="C18" s="53"/>
      <c r="D18" s="17"/>
      <c r="E18" s="18"/>
    </row>
    <row r="19" spans="2:6" hidden="1" x14ac:dyDescent="0.25">
      <c r="B19" s="9" t="s">
        <v>13</v>
      </c>
      <c r="C19" s="54"/>
      <c r="D19" s="17"/>
      <c r="E19" s="18"/>
    </row>
    <row r="20" spans="2:6" x14ac:dyDescent="0.25">
      <c r="B20" s="23"/>
      <c r="D20" s="4"/>
    </row>
    <row r="21" spans="2:6" x14ac:dyDescent="0.25">
      <c r="B21" s="55" t="s">
        <v>14</v>
      </c>
      <c r="C21" s="56"/>
      <c r="D21" s="57">
        <f>SUM(D14:D19)</f>
        <v>0</v>
      </c>
    </row>
    <row r="22" spans="2:6" x14ac:dyDescent="0.25">
      <c r="B22" s="12"/>
      <c r="C22" s="58"/>
      <c r="D22" s="59"/>
      <c r="E22" s="60"/>
      <c r="F22" s="61"/>
    </row>
    <row r="23" spans="2:6" x14ac:dyDescent="0.25">
      <c r="B23" s="142" t="s">
        <v>50</v>
      </c>
      <c r="C23" s="143"/>
      <c r="D23" s="144"/>
      <c r="E23" s="60"/>
      <c r="F23" s="61"/>
    </row>
    <row r="24" spans="2:6" x14ac:dyDescent="0.25">
      <c r="B24" s="142" t="s">
        <v>51</v>
      </c>
      <c r="C24" s="143"/>
      <c r="D24" s="144"/>
      <c r="E24" s="60"/>
      <c r="F24" s="61"/>
    </row>
    <row r="25" spans="2:6" x14ac:dyDescent="0.25">
      <c r="B25" s="138" t="s">
        <v>15</v>
      </c>
      <c r="C25" s="139"/>
      <c r="D25" s="140"/>
      <c r="E25" s="60"/>
      <c r="F25" s="61"/>
    </row>
    <row r="26" spans="2:6" x14ac:dyDescent="0.25">
      <c r="B26" s="21" t="s">
        <v>16</v>
      </c>
      <c r="C26" s="62">
        <v>8.3299999999999999E-2</v>
      </c>
      <c r="D26" s="17">
        <f>E$15*C26</f>
        <v>0</v>
      </c>
      <c r="E26" s="60"/>
      <c r="F26" s="61"/>
    </row>
    <row r="27" spans="2:6" x14ac:dyDescent="0.25">
      <c r="B27" s="21" t="s">
        <v>17</v>
      </c>
      <c r="C27" s="62">
        <v>0.121</v>
      </c>
      <c r="D27" s="17">
        <f>E$15*C27</f>
        <v>0</v>
      </c>
      <c r="E27" s="60"/>
      <c r="F27" s="61"/>
    </row>
    <row r="28" spans="2:6" x14ac:dyDescent="0.25">
      <c r="B28" s="84" t="s">
        <v>18</v>
      </c>
      <c r="C28" s="81">
        <f>C26+C27</f>
        <v>0.20429999999999998</v>
      </c>
      <c r="D28" s="82">
        <f>D26+D27</f>
        <v>0</v>
      </c>
      <c r="E28" s="67">
        <f>E15+D28</f>
        <v>0</v>
      </c>
      <c r="F28" s="61"/>
    </row>
    <row r="29" spans="2:6" x14ac:dyDescent="0.25">
      <c r="B29" s="142" t="s">
        <v>52</v>
      </c>
      <c r="C29" s="143"/>
      <c r="D29" s="144"/>
      <c r="E29" s="60"/>
      <c r="F29" s="61"/>
    </row>
    <row r="30" spans="2:6" x14ac:dyDescent="0.25">
      <c r="B30" s="138" t="s">
        <v>19</v>
      </c>
      <c r="C30" s="139"/>
      <c r="D30" s="140"/>
      <c r="E30" s="60"/>
      <c r="F30" s="61"/>
    </row>
    <row r="31" spans="2:6" x14ac:dyDescent="0.25">
      <c r="B31" s="18" t="s">
        <v>20</v>
      </c>
      <c r="C31" s="62">
        <v>0.2</v>
      </c>
      <c r="D31" s="17">
        <f t="shared" ref="D31:D36" si="0">$E$28*C31</f>
        <v>0</v>
      </c>
      <c r="E31" s="60"/>
      <c r="F31" s="61"/>
    </row>
    <row r="32" spans="2:6" x14ac:dyDescent="0.25">
      <c r="B32" s="18" t="s">
        <v>21</v>
      </c>
      <c r="C32" s="62">
        <v>1.4999999999999999E-2</v>
      </c>
      <c r="D32" s="17">
        <f t="shared" si="0"/>
        <v>0</v>
      </c>
      <c r="E32" s="60"/>
      <c r="F32" s="61"/>
    </row>
    <row r="33" spans="2:6" x14ac:dyDescent="0.25">
      <c r="B33" s="18" t="s">
        <v>22</v>
      </c>
      <c r="C33" s="62">
        <v>0.01</v>
      </c>
      <c r="D33" s="17">
        <f t="shared" si="0"/>
        <v>0</v>
      </c>
      <c r="E33" s="60"/>
      <c r="F33" s="61"/>
    </row>
    <row r="34" spans="2:6" x14ac:dyDescent="0.25">
      <c r="B34" s="18" t="s">
        <v>23</v>
      </c>
      <c r="C34" s="62">
        <v>2E-3</v>
      </c>
      <c r="D34" s="17">
        <f t="shared" si="0"/>
        <v>0</v>
      </c>
      <c r="E34" s="60"/>
      <c r="F34" s="61"/>
    </row>
    <row r="35" spans="2:6" x14ac:dyDescent="0.25">
      <c r="B35" s="18" t="s">
        <v>24</v>
      </c>
      <c r="C35" s="62">
        <v>2.5000000000000001E-2</v>
      </c>
      <c r="D35" s="17">
        <f t="shared" si="0"/>
        <v>0</v>
      </c>
      <c r="E35" s="60"/>
      <c r="F35" s="61"/>
    </row>
    <row r="36" spans="2:6" x14ac:dyDescent="0.25">
      <c r="B36" s="18" t="s">
        <v>25</v>
      </c>
      <c r="C36" s="62">
        <v>0.08</v>
      </c>
      <c r="D36" s="17">
        <f t="shared" si="0"/>
        <v>0</v>
      </c>
      <c r="E36" s="60"/>
      <c r="F36" s="61"/>
    </row>
    <row r="37" spans="2:6" x14ac:dyDescent="0.25">
      <c r="B37" s="18" t="s">
        <v>26</v>
      </c>
      <c r="C37" s="62">
        <f>3%*2</f>
        <v>0.06</v>
      </c>
      <c r="D37" s="17">
        <f>ROUND(C37*(E28),2)</f>
        <v>0</v>
      </c>
      <c r="E37" s="60"/>
      <c r="F37" s="61"/>
    </row>
    <row r="38" spans="2:6" x14ac:dyDescent="0.25">
      <c r="B38" s="7" t="s">
        <v>27</v>
      </c>
      <c r="C38" s="62">
        <v>6.0000000000000001E-3</v>
      </c>
      <c r="D38" s="17">
        <f>$E$28*C38</f>
        <v>0</v>
      </c>
      <c r="E38" s="60"/>
      <c r="F38" s="61"/>
    </row>
    <row r="39" spans="2:6" x14ac:dyDescent="0.25">
      <c r="B39" s="80" t="s">
        <v>18</v>
      </c>
      <c r="C39" s="81">
        <f>C31+C32+C33+C34+C35+C36+C37+C38</f>
        <v>0.39800000000000008</v>
      </c>
      <c r="D39" s="82">
        <f>SUM(D31:D38)</f>
        <v>0</v>
      </c>
      <c r="E39" s="60"/>
      <c r="F39" s="61"/>
    </row>
    <row r="40" spans="2:6" x14ac:dyDescent="0.25">
      <c r="B40" s="12"/>
      <c r="C40" s="58"/>
      <c r="D40" s="59"/>
      <c r="E40" s="60"/>
      <c r="F40" s="61"/>
    </row>
    <row r="41" spans="2:6" x14ac:dyDescent="0.25">
      <c r="B41" s="142" t="s">
        <v>53</v>
      </c>
      <c r="C41" s="143"/>
      <c r="D41" s="143"/>
      <c r="E41" s="144"/>
      <c r="F41" s="61"/>
    </row>
    <row r="42" spans="2:6" x14ac:dyDescent="0.25">
      <c r="B42" s="11" t="s">
        <v>2</v>
      </c>
      <c r="C42" s="12"/>
      <c r="D42" s="12"/>
      <c r="E42" s="13"/>
    </row>
    <row r="43" spans="2:6" x14ac:dyDescent="0.25">
      <c r="B43" s="9"/>
      <c r="C43" s="12"/>
      <c r="D43" s="12"/>
      <c r="E43" s="13"/>
    </row>
    <row r="44" spans="2:6" x14ac:dyDescent="0.25">
      <c r="B44" s="9" t="s">
        <v>3</v>
      </c>
      <c r="C44" s="14" t="s">
        <v>4</v>
      </c>
      <c r="D44" s="14" t="s">
        <v>5</v>
      </c>
      <c r="E44" s="15" t="s">
        <v>6</v>
      </c>
    </row>
    <row r="45" spans="2:6" x14ac:dyDescent="0.25">
      <c r="B45" s="9" t="s">
        <v>8</v>
      </c>
      <c r="C45" s="63">
        <v>22</v>
      </c>
      <c r="D45" s="16"/>
      <c r="E45" s="17">
        <f>((D45*C45*1)*0.8)</f>
        <v>0</v>
      </c>
    </row>
    <row r="46" spans="2:6" x14ac:dyDescent="0.25">
      <c r="B46" s="9" t="s">
        <v>9</v>
      </c>
      <c r="C46" s="63">
        <v>44</v>
      </c>
      <c r="D46" s="16"/>
      <c r="E46" s="17">
        <f>((C46*D46)-(D14*0.06))</f>
        <v>0</v>
      </c>
    </row>
    <row r="47" spans="2:6" x14ac:dyDescent="0.25">
      <c r="B47" s="9" t="s">
        <v>28</v>
      </c>
      <c r="C47" s="14">
        <v>1</v>
      </c>
      <c r="D47" s="16"/>
      <c r="E47" s="17">
        <f>C47*D47</f>
        <v>0</v>
      </c>
    </row>
    <row r="48" spans="2:6" x14ac:dyDescent="0.25">
      <c r="B48" s="9" t="s">
        <v>45</v>
      </c>
      <c r="C48" s="14">
        <v>1</v>
      </c>
      <c r="D48" s="16"/>
      <c r="E48" s="17">
        <f>C48*D48</f>
        <v>0</v>
      </c>
    </row>
    <row r="49" spans="2:5" x14ac:dyDescent="0.25">
      <c r="B49" s="9" t="s">
        <v>46</v>
      </c>
      <c r="C49" s="14">
        <v>1</v>
      </c>
      <c r="D49" s="16"/>
      <c r="E49" s="17">
        <f>D49*C49</f>
        <v>0</v>
      </c>
    </row>
    <row r="50" spans="2:5" x14ac:dyDescent="0.25">
      <c r="B50" s="9" t="s">
        <v>29</v>
      </c>
      <c r="C50" s="14">
        <v>1</v>
      </c>
      <c r="D50" s="16">
        <v>0</v>
      </c>
      <c r="E50" s="17">
        <f>C50*D50</f>
        <v>0</v>
      </c>
    </row>
    <row r="51" spans="2:5" s="22" customFormat="1" x14ac:dyDescent="0.25">
      <c r="B51" s="145" t="s">
        <v>18</v>
      </c>
      <c r="C51" s="146"/>
      <c r="D51" s="146"/>
      <c r="E51" s="83">
        <f>SUM(E45:E50)</f>
        <v>0</v>
      </c>
    </row>
    <row r="53" spans="2:5" x14ac:dyDescent="0.25">
      <c r="B53" s="19" t="s">
        <v>30</v>
      </c>
      <c r="C53" s="20"/>
      <c r="D53" s="64"/>
    </row>
    <row r="54" spans="2:5" x14ac:dyDescent="0.25">
      <c r="B54" s="21" t="s">
        <v>31</v>
      </c>
      <c r="C54" s="17">
        <f>D28</f>
        <v>0</v>
      </c>
    </row>
    <row r="55" spans="2:5" x14ac:dyDescent="0.25">
      <c r="B55" s="21" t="s">
        <v>32</v>
      </c>
      <c r="C55" s="17">
        <f>D39</f>
        <v>0</v>
      </c>
    </row>
    <row r="56" spans="2:5" x14ac:dyDescent="0.25">
      <c r="B56" s="65" t="s">
        <v>33</v>
      </c>
      <c r="C56" s="17">
        <f>E51</f>
        <v>0</v>
      </c>
    </row>
    <row r="57" spans="2:5" x14ac:dyDescent="0.25">
      <c r="B57" s="66" t="s">
        <v>18</v>
      </c>
      <c r="C57" s="67">
        <f>SUM(C54:C56)</f>
        <v>0</v>
      </c>
    </row>
    <row r="58" spans="2:5" x14ac:dyDescent="0.25">
      <c r="B58" s="142" t="s">
        <v>54</v>
      </c>
      <c r="C58" s="143"/>
      <c r="D58" s="144"/>
    </row>
    <row r="59" spans="2:5" x14ac:dyDescent="0.25">
      <c r="B59" s="138" t="s">
        <v>34</v>
      </c>
      <c r="C59" s="139"/>
      <c r="D59" s="140"/>
    </row>
    <row r="60" spans="2:5" x14ac:dyDescent="0.25">
      <c r="B60" s="21" t="s">
        <v>35</v>
      </c>
      <c r="C60" s="62">
        <f>(119.44%*30/30)*5%*1/12</f>
        <v>4.9766666666666657E-3</v>
      </c>
      <c r="D60" s="17">
        <f>E$15*C60</f>
        <v>0</v>
      </c>
      <c r="E60" s="16"/>
    </row>
    <row r="61" spans="2:5" x14ac:dyDescent="0.25">
      <c r="B61" s="21" t="s">
        <v>36</v>
      </c>
      <c r="C61" s="62">
        <f>C60*C36</f>
        <v>3.9813333333333327E-4</v>
      </c>
      <c r="D61" s="17">
        <f>E$15*C61</f>
        <v>0</v>
      </c>
      <c r="E61" s="16"/>
    </row>
    <row r="62" spans="2:5" x14ac:dyDescent="0.25">
      <c r="B62" s="21" t="s">
        <v>47</v>
      </c>
      <c r="C62" s="62">
        <f>7/30/12</f>
        <v>1.9444444444444445E-2</v>
      </c>
      <c r="D62" s="17">
        <f>E$15*C62</f>
        <v>0</v>
      </c>
      <c r="E62" s="16"/>
    </row>
    <row r="63" spans="2:5" x14ac:dyDescent="0.25">
      <c r="B63" s="7" t="s">
        <v>55</v>
      </c>
      <c r="C63" s="62">
        <f>C62*C39</f>
        <v>7.7388888888888906E-3</v>
      </c>
      <c r="D63" s="17">
        <f>E$15*C63</f>
        <v>0</v>
      </c>
    </row>
    <row r="64" spans="2:5" x14ac:dyDescent="0.25">
      <c r="B64" s="7" t="s">
        <v>37</v>
      </c>
      <c r="C64" s="62">
        <v>0.04</v>
      </c>
      <c r="D64" s="17">
        <f>E$15*C64</f>
        <v>0</v>
      </c>
    </row>
    <row r="65" spans="2:5" x14ac:dyDescent="0.25">
      <c r="B65" s="80" t="s">
        <v>18</v>
      </c>
      <c r="C65" s="81">
        <f>SUM(C60:C64)</f>
        <v>7.255813333333333E-2</v>
      </c>
      <c r="D65" s="82">
        <f>SUM(D60:D64)</f>
        <v>0</v>
      </c>
    </row>
    <row r="66" spans="2:5" x14ac:dyDescent="0.25">
      <c r="B66" s="142" t="s">
        <v>56</v>
      </c>
      <c r="C66" s="143"/>
      <c r="D66" s="144"/>
    </row>
    <row r="67" spans="2:5" x14ac:dyDescent="0.25">
      <c r="B67" s="138" t="s">
        <v>38</v>
      </c>
      <c r="C67" s="139"/>
      <c r="D67" s="140"/>
    </row>
    <row r="68" spans="2:5" x14ac:dyDescent="0.25">
      <c r="B68" s="7" t="s">
        <v>39</v>
      </c>
      <c r="C68" s="68">
        <f>19.44%*1/12</f>
        <v>1.6200000000000003E-2</v>
      </c>
      <c r="D68" s="17">
        <f>E$15*C68</f>
        <v>0</v>
      </c>
    </row>
    <row r="69" spans="2:5" x14ac:dyDescent="0.25">
      <c r="B69" s="18" t="s">
        <v>57</v>
      </c>
      <c r="C69" s="62">
        <f>119.44%*(2.96/30/12)</f>
        <v>9.8206222222222226E-3</v>
      </c>
      <c r="D69" s="17">
        <f>E$15*C69</f>
        <v>0</v>
      </c>
    </row>
    <row r="70" spans="2:5" x14ac:dyDescent="0.25">
      <c r="B70" s="18" t="s">
        <v>40</v>
      </c>
      <c r="C70" s="62">
        <f>(119.44%*(5/30))*(1.5%)*(1/12)</f>
        <v>2.4883333333333327E-4</v>
      </c>
      <c r="D70" s="17">
        <f t="shared" ref="D70:D75" si="1">E$15*C70</f>
        <v>0</v>
      </c>
    </row>
    <row r="71" spans="2:5" x14ac:dyDescent="0.25">
      <c r="B71" s="18" t="s">
        <v>58</v>
      </c>
      <c r="C71" s="62">
        <f>(119.44%*(15/30)*0.78%)/12</f>
        <v>3.8817999999999996E-4</v>
      </c>
      <c r="D71" s="17">
        <f t="shared" si="1"/>
        <v>0</v>
      </c>
    </row>
    <row r="72" spans="2:5" x14ac:dyDescent="0.25">
      <c r="B72" s="18" t="s">
        <v>59</v>
      </c>
      <c r="C72" s="62">
        <f>(119.44%*(5/30)/12)</f>
        <v>1.6588888888888886E-2</v>
      </c>
      <c r="D72" s="17">
        <f t="shared" si="1"/>
        <v>0</v>
      </c>
    </row>
    <row r="73" spans="2:5" x14ac:dyDescent="0.25">
      <c r="B73" s="18" t="s">
        <v>41</v>
      </c>
      <c r="C73" s="62">
        <f>2%*(4/12)/12</f>
        <v>5.5555555555555556E-4</v>
      </c>
      <c r="D73" s="17">
        <f t="shared" si="1"/>
        <v>0</v>
      </c>
    </row>
    <row r="74" spans="2:5" x14ac:dyDescent="0.25">
      <c r="B74" s="85" t="s">
        <v>60</v>
      </c>
      <c r="C74" s="81">
        <f>SUM(C68:C73)</f>
        <v>4.380208E-2</v>
      </c>
      <c r="D74" s="82">
        <f>SUM(D68:D73)</f>
        <v>0</v>
      </c>
    </row>
    <row r="75" spans="2:5" ht="21" x14ac:dyDescent="0.25">
      <c r="B75" s="69" t="s">
        <v>61</v>
      </c>
      <c r="C75" s="62">
        <f>C74*C39</f>
        <v>1.7433227840000003E-2</v>
      </c>
      <c r="D75" s="17">
        <f t="shared" si="1"/>
        <v>0</v>
      </c>
    </row>
    <row r="76" spans="2:5" x14ac:dyDescent="0.25">
      <c r="B76" s="69" t="s">
        <v>62</v>
      </c>
      <c r="C76" s="150">
        <v>37.96</v>
      </c>
      <c r="D76" s="17">
        <f>(((E51-E45-E46)/30)*C76)/12</f>
        <v>0</v>
      </c>
    </row>
    <row r="77" spans="2:5" ht="21" x14ac:dyDescent="0.25">
      <c r="B77" s="69" t="s">
        <v>63</v>
      </c>
      <c r="C77" s="150"/>
      <c r="D77" s="16">
        <f>((D65/30)*C76)/12</f>
        <v>0</v>
      </c>
    </row>
    <row r="78" spans="2:5" x14ac:dyDescent="0.25">
      <c r="B78" s="151" t="s">
        <v>64</v>
      </c>
      <c r="C78" s="151"/>
      <c r="D78" s="16">
        <f>Uniformes!H11/12</f>
        <v>0</v>
      </c>
    </row>
    <row r="79" spans="2:5" x14ac:dyDescent="0.25">
      <c r="B79" s="87" t="s">
        <v>18</v>
      </c>
      <c r="C79" s="88" t="e">
        <f>D79/D21</f>
        <v>#DIV/0!</v>
      </c>
      <c r="D79" s="86">
        <f>D74+D75+D76+D77+D78</f>
        <v>0</v>
      </c>
    </row>
    <row r="80" spans="2:5" x14ac:dyDescent="0.25">
      <c r="B80" s="142" t="s">
        <v>72</v>
      </c>
      <c r="C80" s="143"/>
      <c r="D80" s="144"/>
      <c r="E80" s="6"/>
    </row>
    <row r="81" spans="2:6" x14ac:dyDescent="0.25">
      <c r="B81" s="9"/>
      <c r="C81" s="14"/>
      <c r="D81" s="14"/>
      <c r="E81" s="15"/>
    </row>
    <row r="82" spans="2:6" x14ac:dyDescent="0.25">
      <c r="B82" s="9" t="s">
        <v>65</v>
      </c>
      <c r="C82" s="70"/>
      <c r="D82" s="16"/>
      <c r="E82" s="17">
        <f>D79</f>
        <v>0</v>
      </c>
    </row>
    <row r="83" spans="2:6" x14ac:dyDescent="0.25">
      <c r="B83" s="147" t="s">
        <v>18</v>
      </c>
      <c r="C83" s="148"/>
      <c r="D83" s="148"/>
      <c r="E83" s="71">
        <f>SUM(E82:E82)</f>
        <v>0</v>
      </c>
    </row>
    <row r="85" spans="2:6" x14ac:dyDescent="0.25">
      <c r="B85" s="142" t="s">
        <v>70</v>
      </c>
      <c r="C85" s="143"/>
      <c r="D85" s="143"/>
      <c r="E85" s="144"/>
    </row>
    <row r="86" spans="2:6" x14ac:dyDescent="0.25">
      <c r="B86" s="152" t="s">
        <v>7</v>
      </c>
      <c r="C86" s="153"/>
      <c r="D86" s="153"/>
      <c r="E86" s="17">
        <f>Uniformes!J13</f>
        <v>0</v>
      </c>
    </row>
    <row r="87" spans="2:6" x14ac:dyDescent="0.25">
      <c r="B87" s="152" t="s">
        <v>66</v>
      </c>
      <c r="C87" s="153"/>
      <c r="D87" s="153"/>
      <c r="E87" s="17">
        <v>0</v>
      </c>
    </row>
    <row r="88" spans="2:6" x14ac:dyDescent="0.25">
      <c r="B88" s="152" t="s">
        <v>67</v>
      </c>
      <c r="C88" s="153"/>
      <c r="D88" s="153"/>
      <c r="E88" s="17">
        <v>0</v>
      </c>
    </row>
    <row r="89" spans="2:6" x14ac:dyDescent="0.25">
      <c r="B89" s="147" t="s">
        <v>68</v>
      </c>
      <c r="C89" s="148"/>
      <c r="D89" s="148"/>
      <c r="E89" s="71">
        <f>SUM(E86:E88)</f>
        <v>0</v>
      </c>
      <c r="F89" s="24"/>
    </row>
    <row r="90" spans="2:6" x14ac:dyDescent="0.25">
      <c r="B90" s="9"/>
      <c r="C90" s="12"/>
      <c r="D90" s="13"/>
      <c r="E90" s="12"/>
    </row>
    <row r="91" spans="2:6" x14ac:dyDescent="0.25">
      <c r="B91" s="154" t="s">
        <v>69</v>
      </c>
      <c r="C91" s="155"/>
      <c r="D91" s="155"/>
      <c r="E91" s="156"/>
    </row>
    <row r="92" spans="2:6" x14ac:dyDescent="0.25">
      <c r="B92" s="7" t="s">
        <v>42</v>
      </c>
      <c r="C92" s="62">
        <v>0.03</v>
      </c>
      <c r="D92" s="58">
        <f>D112</f>
        <v>0</v>
      </c>
      <c r="E92" s="72">
        <f>C92*D92</f>
        <v>0</v>
      </c>
    </row>
    <row r="93" spans="2:6" x14ac:dyDescent="0.25">
      <c r="B93" s="7" t="s">
        <v>43</v>
      </c>
      <c r="C93" s="62">
        <v>6.7900000000000002E-2</v>
      </c>
      <c r="D93" s="58">
        <f>D92+E92</f>
        <v>0</v>
      </c>
      <c r="E93" s="72">
        <f>C93*D93</f>
        <v>0</v>
      </c>
    </row>
    <row r="94" spans="2:6" x14ac:dyDescent="0.25">
      <c r="B94" s="9"/>
      <c r="C94" s="62"/>
      <c r="D94" s="12"/>
      <c r="E94" s="27"/>
    </row>
    <row r="95" spans="2:6" x14ac:dyDescent="0.25">
      <c r="B95" s="9"/>
      <c r="C95" s="12"/>
      <c r="D95" s="12"/>
      <c r="E95" s="13"/>
    </row>
    <row r="96" spans="2:6" x14ac:dyDescent="0.25">
      <c r="B96" s="73" t="s">
        <v>18</v>
      </c>
      <c r="C96" s="74"/>
      <c r="D96" s="75">
        <f>D93+E93</f>
        <v>0</v>
      </c>
      <c r="E96" s="76">
        <f>E92+E93</f>
        <v>0</v>
      </c>
    </row>
    <row r="97" spans="2:11" x14ac:dyDescent="0.25">
      <c r="B97" s="26" t="s">
        <v>10</v>
      </c>
      <c r="C97" s="5"/>
      <c r="D97" s="5"/>
      <c r="E97" s="28"/>
      <c r="K97" s="77"/>
    </row>
    <row r="98" spans="2:11" x14ac:dyDescent="0.25">
      <c r="B98" s="9" t="s">
        <v>73</v>
      </c>
      <c r="C98" s="149">
        <f>D98+D99+D100</f>
        <v>0.14250000000000002</v>
      </c>
      <c r="D98" s="79">
        <v>1.6500000000000001E-2</v>
      </c>
      <c r="E98" s="72">
        <f>((D96/(1-C98))*D98)</f>
        <v>0</v>
      </c>
    </row>
    <row r="99" spans="2:11" x14ac:dyDescent="0.25">
      <c r="B99" s="9" t="s">
        <v>74</v>
      </c>
      <c r="C99" s="149"/>
      <c r="D99" s="79">
        <v>7.5999999999999998E-2</v>
      </c>
      <c r="E99" s="72">
        <f>((D96/(1-C98))*D99)</f>
        <v>0</v>
      </c>
    </row>
    <row r="100" spans="2:11" x14ac:dyDescent="0.25">
      <c r="B100" s="29" t="s">
        <v>75</v>
      </c>
      <c r="C100" s="149"/>
      <c r="D100" s="79">
        <v>0.05</v>
      </c>
      <c r="E100" s="72">
        <f>((D96/(1-C98))*D100)</f>
        <v>0</v>
      </c>
    </row>
    <row r="101" spans="2:11" x14ac:dyDescent="0.25">
      <c r="B101" s="9"/>
      <c r="C101" s="12"/>
      <c r="D101" s="12"/>
      <c r="E101" s="72"/>
    </row>
    <row r="102" spans="2:11" x14ac:dyDescent="0.25">
      <c r="B102" s="9"/>
      <c r="C102" s="12"/>
      <c r="D102" s="12"/>
      <c r="E102" s="13"/>
    </row>
    <row r="103" spans="2:11" x14ac:dyDescent="0.25">
      <c r="B103" s="78" t="s">
        <v>11</v>
      </c>
      <c r="C103" s="75">
        <f>(D96)/(1-E97)</f>
        <v>0</v>
      </c>
      <c r="D103" s="74"/>
      <c r="E103" s="76">
        <f>SUM(E98:E100)</f>
        <v>0</v>
      </c>
    </row>
    <row r="104" spans="2:11" x14ac:dyDescent="0.25">
      <c r="B104" s="158" t="s">
        <v>18</v>
      </c>
      <c r="C104" s="159"/>
      <c r="D104" s="159"/>
      <c r="E104" s="94">
        <f>E96+E103</f>
        <v>0</v>
      </c>
    </row>
    <row r="105" spans="2:11" x14ac:dyDescent="0.25">
      <c r="B105" s="93"/>
      <c r="C105" s="93"/>
      <c r="D105" s="93"/>
      <c r="E105" s="95"/>
    </row>
    <row r="106" spans="2:11" x14ac:dyDescent="0.25">
      <c r="B106" s="157" t="s">
        <v>71</v>
      </c>
      <c r="C106" s="157"/>
      <c r="D106" s="157"/>
      <c r="E106" s="89"/>
    </row>
    <row r="107" spans="2:11" x14ac:dyDescent="0.25">
      <c r="B107" s="162" t="s">
        <v>49</v>
      </c>
      <c r="C107" s="162"/>
      <c r="D107" s="90">
        <f>D21</f>
        <v>0</v>
      </c>
      <c r="E107" s="89"/>
    </row>
    <row r="108" spans="2:11" ht="15" customHeight="1" x14ac:dyDescent="0.25">
      <c r="B108" s="163" t="s">
        <v>50</v>
      </c>
      <c r="C108" s="163"/>
      <c r="D108" s="90">
        <f>C57</f>
        <v>0</v>
      </c>
      <c r="E108" s="89"/>
    </row>
    <row r="109" spans="2:11" x14ac:dyDescent="0.25">
      <c r="B109" s="162" t="s">
        <v>54</v>
      </c>
      <c r="C109" s="162"/>
      <c r="D109" s="90">
        <f>D65</f>
        <v>0</v>
      </c>
      <c r="E109" s="89"/>
    </row>
    <row r="110" spans="2:11" x14ac:dyDescent="0.25">
      <c r="B110" s="162" t="s">
        <v>56</v>
      </c>
      <c r="C110" s="162"/>
      <c r="D110" s="90">
        <f>D79</f>
        <v>0</v>
      </c>
      <c r="E110" s="89"/>
    </row>
    <row r="111" spans="2:11" x14ac:dyDescent="0.25">
      <c r="B111" s="162" t="s">
        <v>70</v>
      </c>
      <c r="C111" s="162"/>
      <c r="D111" s="90">
        <f>E89</f>
        <v>0</v>
      </c>
      <c r="E111" s="89"/>
    </row>
    <row r="112" spans="2:11" x14ac:dyDescent="0.25">
      <c r="B112" s="160" t="s">
        <v>60</v>
      </c>
      <c r="C112" s="160"/>
      <c r="D112" s="91">
        <f>SUM(D107:D111)</f>
        <v>0</v>
      </c>
      <c r="E112" s="89"/>
    </row>
    <row r="113" spans="2:5" x14ac:dyDescent="0.25">
      <c r="B113" s="163" t="s">
        <v>69</v>
      </c>
      <c r="C113" s="163"/>
      <c r="D113" s="90">
        <f>E104</f>
        <v>0</v>
      </c>
      <c r="E113" s="89"/>
    </row>
    <row r="114" spans="2:5" x14ac:dyDescent="0.25">
      <c r="B114" s="161" t="s">
        <v>18</v>
      </c>
      <c r="C114" s="161"/>
      <c r="D114" s="92">
        <f>D113+D112</f>
        <v>0</v>
      </c>
      <c r="E114" s="25"/>
    </row>
  </sheetData>
  <sheetProtection selectLockedCells="1" selectUnlockedCells="1"/>
  <mergeCells count="34">
    <mergeCell ref="B8:D8"/>
    <mergeCell ref="B11:D11"/>
    <mergeCell ref="B23:D23"/>
    <mergeCell ref="B24:D24"/>
    <mergeCell ref="B25:D25"/>
    <mergeCell ref="B29:D29"/>
    <mergeCell ref="B30:D30"/>
    <mergeCell ref="B41:E41"/>
    <mergeCell ref="B51:D51"/>
    <mergeCell ref="B58:D58"/>
    <mergeCell ref="B59:D59"/>
    <mergeCell ref="B66:D66"/>
    <mergeCell ref="B67:D67"/>
    <mergeCell ref="C76:C77"/>
    <mergeCell ref="B78:C78"/>
    <mergeCell ref="B80:D80"/>
    <mergeCell ref="B83:D83"/>
    <mergeCell ref="B85:E85"/>
    <mergeCell ref="B86:D86"/>
    <mergeCell ref="B87:D87"/>
    <mergeCell ref="B88:D88"/>
    <mergeCell ref="B89:D89"/>
    <mergeCell ref="B91:E91"/>
    <mergeCell ref="C98:C100"/>
    <mergeCell ref="B111:C111"/>
    <mergeCell ref="B112:C112"/>
    <mergeCell ref="B113:C113"/>
    <mergeCell ref="B114:C114"/>
    <mergeCell ref="B104:D104"/>
    <mergeCell ref="B106:D106"/>
    <mergeCell ref="B107:C107"/>
    <mergeCell ref="B108:C108"/>
    <mergeCell ref="B109:C109"/>
    <mergeCell ref="B110:C110"/>
  </mergeCells>
  <pageMargins left="0.39374999999999999" right="0.39374999999999999" top="0.63124999999999998" bottom="0.63124999999999998" header="0.39374999999999999" footer="0.39374999999999999"/>
  <pageSetup paperSize="9" scale="52" orientation="portrait" useFirstPageNumber="1" horizontalDpi="300" verticalDpi="300" r:id="rId1"/>
  <headerFooter alignWithMargins="0">
    <oddHeader>&amp;C&amp;A</oddHeader>
    <oddFooter>&amp;CPágina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3:E67"/>
  <sheetViews>
    <sheetView topLeftCell="A53" zoomScaleNormal="100" workbookViewId="0">
      <selection activeCell="D43" sqref="D43:D59"/>
    </sheetView>
  </sheetViews>
  <sheetFormatPr defaultRowHeight="13.2" x14ac:dyDescent="0.25"/>
  <cols>
    <col min="1" max="1" width="55.109375" customWidth="1"/>
    <col min="2" max="2" width="12.5546875" bestFit="1" customWidth="1"/>
    <col min="3" max="3" width="20.5546875" bestFit="1" customWidth="1"/>
    <col min="4" max="4" width="13.5546875" bestFit="1" customWidth="1"/>
    <col min="5" max="5" width="12.5546875" bestFit="1" customWidth="1"/>
  </cols>
  <sheetData>
    <row r="3" spans="1:5" ht="15.6" x14ac:dyDescent="0.25">
      <c r="A3" s="167" t="s">
        <v>76</v>
      </c>
      <c r="B3" s="167"/>
      <c r="C3" s="167"/>
      <c r="D3" s="167"/>
      <c r="E3" s="167"/>
    </row>
    <row r="5" spans="1:5" ht="14.4" x14ac:dyDescent="0.25">
      <c r="A5" s="96" t="s">
        <v>189</v>
      </c>
      <c r="B5" s="96" t="s">
        <v>77</v>
      </c>
      <c r="C5" s="96" t="s">
        <v>186</v>
      </c>
      <c r="D5" s="96" t="s">
        <v>5</v>
      </c>
      <c r="E5" s="96" t="s">
        <v>78</v>
      </c>
    </row>
    <row r="6" spans="1:5" ht="15.6" x14ac:dyDescent="0.25">
      <c r="A6" s="97" t="s">
        <v>79</v>
      </c>
      <c r="B6" s="98" t="s">
        <v>200</v>
      </c>
      <c r="C6" s="98">
        <v>7</v>
      </c>
      <c r="D6" s="133"/>
      <c r="E6" s="99">
        <f>D6*C6</f>
        <v>0</v>
      </c>
    </row>
    <row r="7" spans="1:5" ht="15.6" x14ac:dyDescent="0.25">
      <c r="A7" s="97" t="s">
        <v>81</v>
      </c>
      <c r="B7" s="98" t="s">
        <v>200</v>
      </c>
      <c r="C7" s="98">
        <v>8</v>
      </c>
      <c r="D7" s="133"/>
      <c r="E7" s="99">
        <f t="shared" ref="E7:E37" si="0">D7*C7</f>
        <v>0</v>
      </c>
    </row>
    <row r="8" spans="1:5" ht="15.6" x14ac:dyDescent="0.25">
      <c r="A8" s="97" t="s">
        <v>82</v>
      </c>
      <c r="B8" s="98" t="s">
        <v>80</v>
      </c>
      <c r="C8" s="98">
        <v>20</v>
      </c>
      <c r="D8" s="133"/>
      <c r="E8" s="99">
        <f t="shared" si="0"/>
        <v>0</v>
      </c>
    </row>
    <row r="9" spans="1:5" ht="15.6" x14ac:dyDescent="0.25">
      <c r="A9" s="97" t="s">
        <v>83</v>
      </c>
      <c r="B9" s="100" t="s">
        <v>200</v>
      </c>
      <c r="C9" s="100">
        <v>6</v>
      </c>
      <c r="D9" s="133"/>
      <c r="E9" s="99">
        <f t="shared" si="0"/>
        <v>0</v>
      </c>
    </row>
    <row r="10" spans="1:5" ht="15.6" x14ac:dyDescent="0.25">
      <c r="A10" s="97" t="s">
        <v>85</v>
      </c>
      <c r="B10" s="98" t="s">
        <v>200</v>
      </c>
      <c r="C10" s="98">
        <v>7</v>
      </c>
      <c r="D10" s="133"/>
      <c r="E10" s="99">
        <f t="shared" si="0"/>
        <v>0</v>
      </c>
    </row>
    <row r="11" spans="1:5" ht="15.6" x14ac:dyDescent="0.25">
      <c r="A11" s="97" t="s">
        <v>192</v>
      </c>
      <c r="B11" s="100" t="s">
        <v>84</v>
      </c>
      <c r="C11" s="100">
        <v>12</v>
      </c>
      <c r="D11" s="133"/>
      <c r="E11" s="99">
        <f t="shared" si="0"/>
        <v>0</v>
      </c>
    </row>
    <row r="12" spans="1:5" ht="15.6" x14ac:dyDescent="0.25">
      <c r="A12" s="97" t="s">
        <v>86</v>
      </c>
      <c r="B12" s="100" t="s">
        <v>87</v>
      </c>
      <c r="C12" s="100">
        <v>50</v>
      </c>
      <c r="D12" s="133"/>
      <c r="E12" s="99">
        <f t="shared" si="0"/>
        <v>0</v>
      </c>
    </row>
    <row r="13" spans="1:5" ht="15.6" x14ac:dyDescent="0.25">
      <c r="A13" s="97" t="s">
        <v>88</v>
      </c>
      <c r="B13" s="100" t="s">
        <v>87</v>
      </c>
      <c r="C13" s="100">
        <v>12</v>
      </c>
      <c r="D13" s="133"/>
      <c r="E13" s="99">
        <f t="shared" si="0"/>
        <v>0</v>
      </c>
    </row>
    <row r="14" spans="1:5" ht="15.6" x14ac:dyDescent="0.25">
      <c r="A14" s="97" t="s">
        <v>89</v>
      </c>
      <c r="B14" s="100" t="s">
        <v>87</v>
      </c>
      <c r="C14" s="100">
        <v>25</v>
      </c>
      <c r="D14" s="133"/>
      <c r="E14" s="99">
        <f t="shared" si="0"/>
        <v>0</v>
      </c>
    </row>
    <row r="15" spans="1:5" ht="15.6" x14ac:dyDescent="0.25">
      <c r="A15" s="97" t="s">
        <v>90</v>
      </c>
      <c r="B15" s="100" t="s">
        <v>87</v>
      </c>
      <c r="C15" s="100">
        <v>20</v>
      </c>
      <c r="D15" s="133"/>
      <c r="E15" s="99">
        <f t="shared" si="0"/>
        <v>0</v>
      </c>
    </row>
    <row r="16" spans="1:5" ht="15.6" x14ac:dyDescent="0.25">
      <c r="A16" s="97" t="s">
        <v>91</v>
      </c>
      <c r="B16" s="100" t="s">
        <v>87</v>
      </c>
      <c r="C16" s="100">
        <v>30</v>
      </c>
      <c r="D16" s="133"/>
      <c r="E16" s="99">
        <f t="shared" si="0"/>
        <v>0</v>
      </c>
    </row>
    <row r="17" spans="1:5" ht="15.6" x14ac:dyDescent="0.25">
      <c r="A17" s="97" t="s">
        <v>92</v>
      </c>
      <c r="B17" s="100" t="s">
        <v>87</v>
      </c>
      <c r="C17" s="100">
        <v>20</v>
      </c>
      <c r="D17" s="133"/>
      <c r="E17" s="99">
        <f t="shared" si="0"/>
        <v>0</v>
      </c>
    </row>
    <row r="18" spans="1:5" ht="15.6" x14ac:dyDescent="0.25">
      <c r="A18" s="97" t="s">
        <v>93</v>
      </c>
      <c r="B18" s="100" t="s">
        <v>84</v>
      </c>
      <c r="C18" s="100">
        <v>20</v>
      </c>
      <c r="D18" s="133"/>
      <c r="E18" s="99">
        <f t="shared" si="0"/>
        <v>0</v>
      </c>
    </row>
    <row r="19" spans="1:5" ht="15.6" x14ac:dyDescent="0.25">
      <c r="A19" s="97" t="s">
        <v>94</v>
      </c>
      <c r="B19" s="100" t="s">
        <v>95</v>
      </c>
      <c r="C19" s="100">
        <v>20</v>
      </c>
      <c r="D19" s="133"/>
      <c r="E19" s="99">
        <f t="shared" si="0"/>
        <v>0</v>
      </c>
    </row>
    <row r="20" spans="1:5" ht="15.6" x14ac:dyDescent="0.25">
      <c r="A20" s="97" t="s">
        <v>96</v>
      </c>
      <c r="B20" s="100" t="s">
        <v>84</v>
      </c>
      <c r="C20" s="100">
        <v>16</v>
      </c>
      <c r="D20" s="133"/>
      <c r="E20" s="99">
        <f t="shared" si="0"/>
        <v>0</v>
      </c>
    </row>
    <row r="21" spans="1:5" ht="15.6" x14ac:dyDescent="0.25">
      <c r="A21" s="97" t="s">
        <v>97</v>
      </c>
      <c r="B21" s="100" t="s">
        <v>95</v>
      </c>
      <c r="C21" s="100">
        <v>150</v>
      </c>
      <c r="D21" s="133"/>
      <c r="E21" s="99">
        <f t="shared" si="0"/>
        <v>0</v>
      </c>
    </row>
    <row r="22" spans="1:5" ht="15.6" x14ac:dyDescent="0.25">
      <c r="A22" s="97" t="s">
        <v>98</v>
      </c>
      <c r="B22" s="100" t="s">
        <v>95</v>
      </c>
      <c r="C22" s="100">
        <v>200</v>
      </c>
      <c r="D22" s="133"/>
      <c r="E22" s="99">
        <f t="shared" si="0"/>
        <v>0</v>
      </c>
    </row>
    <row r="23" spans="1:5" ht="15.6" x14ac:dyDescent="0.25">
      <c r="A23" s="97" t="s">
        <v>99</v>
      </c>
      <c r="B23" s="100" t="s">
        <v>84</v>
      </c>
      <c r="C23" s="100">
        <v>20</v>
      </c>
      <c r="D23" s="133"/>
      <c r="E23" s="99">
        <f t="shared" si="0"/>
        <v>0</v>
      </c>
    </row>
    <row r="24" spans="1:5" ht="28.8" x14ac:dyDescent="0.25">
      <c r="A24" s="97" t="s">
        <v>193</v>
      </c>
      <c r="B24" s="100" t="s">
        <v>84</v>
      </c>
      <c r="C24" s="100">
        <v>20</v>
      </c>
      <c r="D24" s="133"/>
      <c r="E24" s="99">
        <f t="shared" si="0"/>
        <v>0</v>
      </c>
    </row>
    <row r="25" spans="1:5" ht="15.6" x14ac:dyDescent="0.25">
      <c r="A25" s="97" t="s">
        <v>100</v>
      </c>
      <c r="B25" s="100" t="s">
        <v>84</v>
      </c>
      <c r="C25" s="100">
        <v>16</v>
      </c>
      <c r="D25" s="133"/>
      <c r="E25" s="99">
        <f t="shared" si="0"/>
        <v>0</v>
      </c>
    </row>
    <row r="26" spans="1:5" ht="15.6" x14ac:dyDescent="0.25">
      <c r="A26" s="97" t="s">
        <v>101</v>
      </c>
      <c r="B26" s="100" t="s">
        <v>80</v>
      </c>
      <c r="C26" s="100">
        <v>30</v>
      </c>
      <c r="D26" s="133"/>
      <c r="E26" s="99">
        <f t="shared" si="0"/>
        <v>0</v>
      </c>
    </row>
    <row r="27" spans="1:5" ht="15.6" x14ac:dyDescent="0.25">
      <c r="A27" s="97" t="s">
        <v>194</v>
      </c>
      <c r="B27" s="100" t="s">
        <v>102</v>
      </c>
      <c r="C27" s="100">
        <v>50</v>
      </c>
      <c r="D27" s="133"/>
      <c r="E27" s="99">
        <f t="shared" si="0"/>
        <v>0</v>
      </c>
    </row>
    <row r="28" spans="1:5" ht="15.6" x14ac:dyDescent="0.25">
      <c r="A28" s="97" t="s">
        <v>103</v>
      </c>
      <c r="B28" s="98" t="s">
        <v>200</v>
      </c>
      <c r="C28" s="98">
        <v>7</v>
      </c>
      <c r="D28" s="133"/>
      <c r="E28" s="99">
        <f t="shared" si="0"/>
        <v>0</v>
      </c>
    </row>
    <row r="29" spans="1:5" ht="15.6" x14ac:dyDescent="0.25">
      <c r="A29" s="97" t="s">
        <v>104</v>
      </c>
      <c r="B29" s="98" t="s">
        <v>200</v>
      </c>
      <c r="C29" s="98">
        <v>12</v>
      </c>
      <c r="D29" s="133"/>
      <c r="E29" s="99">
        <f t="shared" si="0"/>
        <v>0</v>
      </c>
    </row>
    <row r="30" spans="1:5" ht="15.6" x14ac:dyDescent="0.25">
      <c r="A30" s="97" t="s">
        <v>201</v>
      </c>
      <c r="B30" s="98" t="s">
        <v>105</v>
      </c>
      <c r="C30" s="98">
        <v>8</v>
      </c>
      <c r="D30" s="133"/>
      <c r="E30" s="99">
        <f t="shared" ref="E30" si="1">D30*C30</f>
        <v>0</v>
      </c>
    </row>
    <row r="31" spans="1:5" ht="15.6" x14ac:dyDescent="0.25">
      <c r="A31" s="97" t="s">
        <v>195</v>
      </c>
      <c r="B31" s="98" t="s">
        <v>105</v>
      </c>
      <c r="C31" s="98">
        <v>8</v>
      </c>
      <c r="D31" s="133"/>
      <c r="E31" s="99">
        <f t="shared" si="0"/>
        <v>0</v>
      </c>
    </row>
    <row r="32" spans="1:5" ht="15.6" x14ac:dyDescent="0.25">
      <c r="A32" s="97" t="s">
        <v>196</v>
      </c>
      <c r="B32" s="98" t="s">
        <v>105</v>
      </c>
      <c r="C32" s="98">
        <v>8</v>
      </c>
      <c r="D32" s="133"/>
      <c r="E32" s="99">
        <f t="shared" si="0"/>
        <v>0</v>
      </c>
    </row>
    <row r="33" spans="1:5" ht="15.6" x14ac:dyDescent="0.25">
      <c r="A33" s="97" t="s">
        <v>106</v>
      </c>
      <c r="B33" s="98" t="s">
        <v>105</v>
      </c>
      <c r="C33" s="98">
        <v>8</v>
      </c>
      <c r="D33" s="133"/>
      <c r="E33" s="99">
        <f t="shared" si="0"/>
        <v>0</v>
      </c>
    </row>
    <row r="34" spans="1:5" ht="15.6" x14ac:dyDescent="0.25">
      <c r="A34" s="97" t="s">
        <v>107</v>
      </c>
      <c r="B34" s="98" t="s">
        <v>105</v>
      </c>
      <c r="C34" s="98">
        <v>8</v>
      </c>
      <c r="D34" s="133"/>
      <c r="E34" s="99">
        <f t="shared" si="0"/>
        <v>0</v>
      </c>
    </row>
    <row r="35" spans="1:5" ht="15.6" x14ac:dyDescent="0.25">
      <c r="A35" s="101" t="s">
        <v>108</v>
      </c>
      <c r="B35" s="102" t="s">
        <v>80</v>
      </c>
      <c r="C35" s="102">
        <v>10</v>
      </c>
      <c r="D35" s="133"/>
      <c r="E35" s="99">
        <f t="shared" si="0"/>
        <v>0</v>
      </c>
    </row>
    <row r="36" spans="1:5" ht="14.4" x14ac:dyDescent="0.25">
      <c r="A36" s="103"/>
      <c r="B36" s="104"/>
      <c r="C36" s="104"/>
      <c r="D36" s="133"/>
      <c r="E36" s="99">
        <f t="shared" si="0"/>
        <v>0</v>
      </c>
    </row>
    <row r="37" spans="1:5" ht="14.4" x14ac:dyDescent="0.25">
      <c r="A37" s="103"/>
      <c r="B37" s="104"/>
      <c r="C37" s="104"/>
      <c r="D37" s="133"/>
      <c r="E37" s="99">
        <f t="shared" si="0"/>
        <v>0</v>
      </c>
    </row>
    <row r="38" spans="1:5" ht="15.6" x14ac:dyDescent="0.25">
      <c r="A38" s="164" t="s">
        <v>6</v>
      </c>
      <c r="B38" s="164"/>
      <c r="C38" s="164"/>
      <c r="D38" s="164"/>
      <c r="E38" s="99">
        <f>SUM(E6:E37)</f>
        <v>0</v>
      </c>
    </row>
    <row r="39" spans="1:5" ht="14.4" x14ac:dyDescent="0.3">
      <c r="A39" s="165" t="s">
        <v>182</v>
      </c>
      <c r="B39" s="165"/>
      <c r="C39" s="165"/>
      <c r="D39" s="165"/>
      <c r="E39" s="105">
        <f>E38/18</f>
        <v>0</v>
      </c>
    </row>
    <row r="42" spans="1:5" ht="28.8" x14ac:dyDescent="0.25">
      <c r="A42" s="96" t="s">
        <v>190</v>
      </c>
      <c r="B42" s="96" t="s">
        <v>77</v>
      </c>
      <c r="C42" s="96" t="s">
        <v>205</v>
      </c>
      <c r="D42" s="96" t="s">
        <v>5</v>
      </c>
      <c r="E42" s="96" t="s">
        <v>78</v>
      </c>
    </row>
    <row r="43" spans="1:5" ht="15.6" x14ac:dyDescent="0.25">
      <c r="A43" s="97" t="s">
        <v>127</v>
      </c>
      <c r="B43" s="98" t="s">
        <v>84</v>
      </c>
      <c r="C43" s="98">
        <v>20</v>
      </c>
      <c r="D43" s="133"/>
      <c r="E43" s="99">
        <f t="shared" ref="E43:E61" si="2">D43*C43</f>
        <v>0</v>
      </c>
    </row>
    <row r="44" spans="1:5" ht="15.6" x14ac:dyDescent="0.25">
      <c r="A44" s="97" t="s">
        <v>128</v>
      </c>
      <c r="B44" s="98" t="s">
        <v>84</v>
      </c>
      <c r="C44" s="98">
        <v>20</v>
      </c>
      <c r="D44" s="133"/>
      <c r="E44" s="99">
        <f t="shared" si="2"/>
        <v>0</v>
      </c>
    </row>
    <row r="45" spans="1:5" ht="15.6" x14ac:dyDescent="0.25">
      <c r="A45" s="97" t="s">
        <v>129</v>
      </c>
      <c r="B45" s="100" t="s">
        <v>84</v>
      </c>
      <c r="C45" s="100">
        <v>25</v>
      </c>
      <c r="D45" s="133"/>
      <c r="E45" s="99">
        <f t="shared" si="2"/>
        <v>0</v>
      </c>
    </row>
    <row r="46" spans="1:5" ht="15.6" x14ac:dyDescent="0.25">
      <c r="A46" s="97" t="s">
        <v>132</v>
      </c>
      <c r="B46" s="100" t="s">
        <v>84</v>
      </c>
      <c r="C46" s="100">
        <v>30</v>
      </c>
      <c r="D46" s="133"/>
      <c r="E46" s="99">
        <f t="shared" si="2"/>
        <v>0</v>
      </c>
    </row>
    <row r="47" spans="1:5" ht="15.6" x14ac:dyDescent="0.25">
      <c r="A47" s="97" t="s">
        <v>133</v>
      </c>
      <c r="B47" s="100" t="s">
        <v>84</v>
      </c>
      <c r="C47" s="100">
        <v>50</v>
      </c>
      <c r="D47" s="133"/>
      <c r="E47" s="99">
        <f t="shared" si="2"/>
        <v>0</v>
      </c>
    </row>
    <row r="48" spans="1:5" ht="15.6" x14ac:dyDescent="0.25">
      <c r="A48" s="97" t="s">
        <v>134</v>
      </c>
      <c r="B48" s="100" t="s">
        <v>84</v>
      </c>
      <c r="C48" s="100">
        <v>50</v>
      </c>
      <c r="D48" s="133"/>
      <c r="E48" s="99">
        <f t="shared" si="2"/>
        <v>0</v>
      </c>
    </row>
    <row r="49" spans="1:5" ht="15.6" x14ac:dyDescent="0.25">
      <c r="A49" s="97" t="s">
        <v>137</v>
      </c>
      <c r="B49" s="100" t="s">
        <v>84</v>
      </c>
      <c r="C49" s="100">
        <v>15</v>
      </c>
      <c r="D49" s="133"/>
      <c r="E49" s="99">
        <f t="shared" si="2"/>
        <v>0</v>
      </c>
    </row>
    <row r="50" spans="1:5" ht="15.6" x14ac:dyDescent="0.25">
      <c r="A50" s="97" t="s">
        <v>138</v>
      </c>
      <c r="B50" s="100" t="s">
        <v>84</v>
      </c>
      <c r="C50" s="100">
        <v>30</v>
      </c>
      <c r="D50" s="133"/>
      <c r="E50" s="99">
        <f t="shared" si="2"/>
        <v>0</v>
      </c>
    </row>
    <row r="51" spans="1:5" ht="15.6" x14ac:dyDescent="0.25">
      <c r="A51" s="97" t="s">
        <v>139</v>
      </c>
      <c r="B51" s="100" t="s">
        <v>84</v>
      </c>
      <c r="C51" s="100">
        <v>15</v>
      </c>
      <c r="D51" s="133"/>
      <c r="E51" s="99">
        <f t="shared" si="2"/>
        <v>0</v>
      </c>
    </row>
    <row r="52" spans="1:5" ht="15.6" x14ac:dyDescent="0.25">
      <c r="A52" s="97" t="s">
        <v>141</v>
      </c>
      <c r="B52" s="100" t="s">
        <v>84</v>
      </c>
      <c r="C52" s="100">
        <v>2</v>
      </c>
      <c r="D52" s="133"/>
      <c r="E52" s="99">
        <f t="shared" si="2"/>
        <v>0</v>
      </c>
    </row>
    <row r="53" spans="1:5" ht="15.6" x14ac:dyDescent="0.25">
      <c r="A53" s="97" t="s">
        <v>144</v>
      </c>
      <c r="B53" s="100" t="s">
        <v>84</v>
      </c>
      <c r="C53" s="100">
        <v>16</v>
      </c>
      <c r="D53" s="133"/>
      <c r="E53" s="99">
        <f t="shared" si="2"/>
        <v>0</v>
      </c>
    </row>
    <row r="54" spans="1:5" ht="14.4" x14ac:dyDescent="0.3">
      <c r="A54" s="97" t="s">
        <v>146</v>
      </c>
      <c r="B54" s="106" t="s">
        <v>84</v>
      </c>
      <c r="C54" s="104">
        <v>8</v>
      </c>
      <c r="D54" s="135"/>
      <c r="E54" s="99">
        <f t="shared" ref="E54" si="3">D54*C54</f>
        <v>0</v>
      </c>
    </row>
    <row r="55" spans="1:5" ht="15.6" x14ac:dyDescent="0.25">
      <c r="A55" s="97" t="s">
        <v>147</v>
      </c>
      <c r="B55" s="100" t="s">
        <v>84</v>
      </c>
      <c r="C55" s="100">
        <v>16</v>
      </c>
      <c r="D55" s="133"/>
      <c r="E55" s="99">
        <f>D55*C55</f>
        <v>0</v>
      </c>
    </row>
    <row r="56" spans="1:5" ht="15.6" x14ac:dyDescent="0.25">
      <c r="A56" s="97" t="s">
        <v>198</v>
      </c>
      <c r="B56" s="100" t="s">
        <v>84</v>
      </c>
      <c r="C56" s="100">
        <v>12</v>
      </c>
      <c r="D56" s="133"/>
      <c r="E56" s="99">
        <f>D56*C56</f>
        <v>0</v>
      </c>
    </row>
    <row r="57" spans="1:5" ht="14.4" x14ac:dyDescent="0.3">
      <c r="A57" s="97" t="s">
        <v>148</v>
      </c>
      <c r="B57" s="106" t="s">
        <v>84</v>
      </c>
      <c r="C57" s="104">
        <v>25</v>
      </c>
      <c r="D57" s="135"/>
      <c r="E57" s="99">
        <f>D57*C57</f>
        <v>0</v>
      </c>
    </row>
    <row r="58" spans="1:5" ht="15.6" x14ac:dyDescent="0.25">
      <c r="A58" s="97" t="s">
        <v>149</v>
      </c>
      <c r="B58" s="100" t="s">
        <v>84</v>
      </c>
      <c r="C58" s="100">
        <v>12</v>
      </c>
      <c r="D58" s="133"/>
      <c r="E58" s="99">
        <f>D58*C58</f>
        <v>0</v>
      </c>
    </row>
    <row r="59" spans="1:5" ht="15.6" x14ac:dyDescent="0.25">
      <c r="A59" s="97" t="s">
        <v>150</v>
      </c>
      <c r="B59" s="100" t="s">
        <v>84</v>
      </c>
      <c r="C59" s="100">
        <v>12</v>
      </c>
      <c r="D59" s="133"/>
      <c r="E59" s="99">
        <f>D59*C59</f>
        <v>0</v>
      </c>
    </row>
    <row r="60" spans="1:5" ht="14.4" x14ac:dyDescent="0.25">
      <c r="A60" s="103"/>
      <c r="B60" s="104"/>
      <c r="C60" s="104"/>
      <c r="D60" s="133"/>
      <c r="E60" s="99">
        <f t="shared" si="2"/>
        <v>0</v>
      </c>
    </row>
    <row r="61" spans="1:5" ht="14.4" x14ac:dyDescent="0.25">
      <c r="A61" s="103"/>
      <c r="B61" s="104"/>
      <c r="C61" s="104"/>
      <c r="D61" s="133"/>
      <c r="E61" s="99">
        <f t="shared" si="2"/>
        <v>0</v>
      </c>
    </row>
    <row r="62" spans="1:5" ht="15.6" x14ac:dyDescent="0.25">
      <c r="A62" s="164" t="s">
        <v>6</v>
      </c>
      <c r="B62" s="164"/>
      <c r="C62" s="164"/>
      <c r="D62" s="164"/>
      <c r="E62" s="99">
        <f>SUM(E43:E61)</f>
        <v>0</v>
      </c>
    </row>
    <row r="63" spans="1:5" ht="14.4" x14ac:dyDescent="0.3">
      <c r="A63" s="165" t="s">
        <v>199</v>
      </c>
      <c r="B63" s="165"/>
      <c r="C63" s="165"/>
      <c r="D63" s="165"/>
      <c r="E63" s="105">
        <f>E62/18</f>
        <v>0</v>
      </c>
    </row>
    <row r="64" spans="1:5" ht="14.4" x14ac:dyDescent="0.3">
      <c r="A64" s="165" t="s">
        <v>197</v>
      </c>
      <c r="B64" s="165"/>
      <c r="C64" s="165"/>
      <c r="D64" s="165"/>
      <c r="E64" s="105">
        <f>E63/6</f>
        <v>0</v>
      </c>
    </row>
    <row r="67" spans="1:5" s="127" customFormat="1" ht="26.25" customHeight="1" x14ac:dyDescent="0.25">
      <c r="A67" s="166" t="s">
        <v>182</v>
      </c>
      <c r="B67" s="166"/>
      <c r="C67" s="166"/>
      <c r="D67" s="166"/>
      <c r="E67" s="126">
        <f>E64+E39</f>
        <v>0</v>
      </c>
    </row>
  </sheetData>
  <mergeCells count="7">
    <mergeCell ref="A62:D62"/>
    <mergeCell ref="A64:D64"/>
    <mergeCell ref="A63:D63"/>
    <mergeCell ref="A67:D67"/>
    <mergeCell ref="A3:E3"/>
    <mergeCell ref="A38:D38"/>
    <mergeCell ref="A39:D39"/>
  </mergeCells>
  <pageMargins left="0.511811024" right="0.511811024" top="0.78740157499999996" bottom="0.78740157499999996" header="0.31496062000000002" footer="0.31496062000000002"/>
  <pageSetup paperSize="9" scale="67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28"/>
  <sheetViews>
    <sheetView zoomScaleNormal="100" workbookViewId="0">
      <selection activeCell="H7" sqref="H7:I10"/>
    </sheetView>
  </sheetViews>
  <sheetFormatPr defaultRowHeight="13.2" x14ac:dyDescent="0.25"/>
  <sheetData>
    <row r="1" spans="1:11" ht="15.6" x14ac:dyDescent="0.25">
      <c r="A1" s="193" t="s">
        <v>109</v>
      </c>
      <c r="B1" s="193"/>
      <c r="C1" s="193"/>
      <c r="D1" s="193"/>
      <c r="E1" s="193"/>
      <c r="F1" s="193"/>
      <c r="G1" s="193"/>
      <c r="H1" s="193"/>
      <c r="I1" s="193"/>
      <c r="J1" s="193"/>
      <c r="K1" s="193"/>
    </row>
    <row r="4" spans="1:11" ht="14.4" x14ac:dyDescent="0.3">
      <c r="A4" s="185" t="s">
        <v>110</v>
      </c>
      <c r="B4" s="185"/>
      <c r="C4" s="185"/>
      <c r="D4" s="185"/>
      <c r="E4" s="185"/>
    </row>
    <row r="6" spans="1:11" ht="14.4" x14ac:dyDescent="0.3">
      <c r="A6" s="186" t="s">
        <v>111</v>
      </c>
      <c r="B6" s="186"/>
      <c r="C6" s="186"/>
      <c r="D6" s="186"/>
      <c r="E6" s="186" t="s">
        <v>112</v>
      </c>
      <c r="F6" s="186"/>
      <c r="G6" s="186"/>
      <c r="H6" s="186" t="s">
        <v>5</v>
      </c>
      <c r="I6" s="186"/>
      <c r="J6" s="186" t="s">
        <v>78</v>
      </c>
      <c r="K6" s="186"/>
    </row>
    <row r="7" spans="1:11" x14ac:dyDescent="0.25">
      <c r="A7" s="190" t="s">
        <v>113</v>
      </c>
      <c r="B7" s="191"/>
      <c r="C7" s="191"/>
      <c r="D7" s="192"/>
      <c r="E7" s="181">
        <v>3</v>
      </c>
      <c r="F7" s="181"/>
      <c r="G7" s="181"/>
      <c r="H7" s="182"/>
      <c r="I7" s="182"/>
      <c r="J7" s="174">
        <f>H7*E7</f>
        <v>0</v>
      </c>
      <c r="K7" s="174"/>
    </row>
    <row r="8" spans="1:11" x14ac:dyDescent="0.25">
      <c r="A8" s="190" t="s">
        <v>114</v>
      </c>
      <c r="B8" s="191"/>
      <c r="C8" s="191"/>
      <c r="D8" s="192"/>
      <c r="E8" s="181">
        <v>3</v>
      </c>
      <c r="F8" s="181"/>
      <c r="G8" s="181"/>
      <c r="H8" s="182"/>
      <c r="I8" s="182"/>
      <c r="J8" s="174">
        <f>H8*E8</f>
        <v>0</v>
      </c>
      <c r="K8" s="174"/>
    </row>
    <row r="9" spans="1:11" x14ac:dyDescent="0.25">
      <c r="A9" s="187" t="s">
        <v>115</v>
      </c>
      <c r="B9" s="188"/>
      <c r="C9" s="188"/>
      <c r="D9" s="189"/>
      <c r="E9" s="181">
        <v>3</v>
      </c>
      <c r="F9" s="181"/>
      <c r="G9" s="181"/>
      <c r="H9" s="182"/>
      <c r="I9" s="182"/>
      <c r="J9" s="174">
        <f>H9*E9</f>
        <v>0</v>
      </c>
      <c r="K9" s="174"/>
    </row>
    <row r="10" spans="1:11" x14ac:dyDescent="0.25">
      <c r="A10" s="172"/>
      <c r="B10" s="172"/>
      <c r="C10" s="172"/>
      <c r="D10" s="172"/>
      <c r="E10" s="169"/>
      <c r="F10" s="169"/>
      <c r="G10" s="169"/>
      <c r="H10" s="173"/>
      <c r="I10" s="173"/>
      <c r="J10" s="174">
        <f>H10*E10</f>
        <v>0</v>
      </c>
      <c r="K10" s="174"/>
    </row>
    <row r="11" spans="1:11" ht="14.4" x14ac:dyDescent="0.3">
      <c r="A11" s="175" t="s">
        <v>6</v>
      </c>
      <c r="B11" s="176"/>
      <c r="C11" s="176"/>
      <c r="D11" s="176"/>
      <c r="E11" s="176"/>
      <c r="F11" s="176"/>
      <c r="G11" s="177"/>
      <c r="H11" s="178">
        <f>SUM(H7:I10)</f>
        <v>0</v>
      </c>
      <c r="I11" s="179"/>
      <c r="J11" s="183">
        <f>SUM(J7:K10)</f>
        <v>0</v>
      </c>
      <c r="K11" s="183"/>
    </row>
    <row r="12" spans="1:11" x14ac:dyDescent="0.25">
      <c r="A12" s="168" t="s">
        <v>116</v>
      </c>
      <c r="B12" s="168"/>
      <c r="C12" s="168"/>
      <c r="D12" s="168"/>
      <c r="E12" s="168"/>
      <c r="F12" s="168"/>
      <c r="G12" s="168"/>
      <c r="H12" s="169">
        <v>12</v>
      </c>
      <c r="I12" s="169"/>
      <c r="J12" s="169"/>
      <c r="K12" s="169"/>
    </row>
    <row r="13" spans="1:11" ht="14.4" x14ac:dyDescent="0.3">
      <c r="A13" s="108" t="s">
        <v>117</v>
      </c>
      <c r="B13" s="109"/>
      <c r="C13" s="109"/>
      <c r="D13" s="110"/>
      <c r="E13" s="170" t="s">
        <v>118</v>
      </c>
      <c r="F13" s="170"/>
      <c r="G13" s="170"/>
      <c r="H13" s="170"/>
      <c r="I13" s="170"/>
      <c r="J13" s="171">
        <f>J11/H12</f>
        <v>0</v>
      </c>
      <c r="K13" s="171"/>
    </row>
    <row r="15" spans="1:11" x14ac:dyDescent="0.25">
      <c r="A15" t="s">
        <v>119</v>
      </c>
    </row>
    <row r="17" spans="1:11" ht="14.4" x14ac:dyDescent="0.3">
      <c r="A17" s="185" t="s">
        <v>120</v>
      </c>
      <c r="B17" s="185"/>
      <c r="C17" s="185"/>
      <c r="D17" s="185"/>
      <c r="E17" s="185"/>
    </row>
    <row r="19" spans="1:11" ht="14.4" x14ac:dyDescent="0.3">
      <c r="A19" s="186" t="s">
        <v>111</v>
      </c>
      <c r="B19" s="186"/>
      <c r="C19" s="186"/>
      <c r="D19" s="186"/>
      <c r="E19" s="186" t="s">
        <v>112</v>
      </c>
      <c r="F19" s="186"/>
      <c r="G19" s="186"/>
      <c r="H19" s="186" t="s">
        <v>5</v>
      </c>
      <c r="I19" s="186"/>
      <c r="J19" s="186" t="s">
        <v>78</v>
      </c>
      <c r="K19" s="186"/>
    </row>
    <row r="20" spans="1:11" x14ac:dyDescent="0.25">
      <c r="A20" s="180"/>
      <c r="B20" s="180"/>
      <c r="C20" s="180"/>
      <c r="D20" s="180"/>
      <c r="E20" s="181"/>
      <c r="F20" s="181"/>
      <c r="G20" s="181"/>
      <c r="H20" s="182"/>
      <c r="I20" s="182"/>
      <c r="J20" s="174">
        <f>H20*E20</f>
        <v>0</v>
      </c>
      <c r="K20" s="174"/>
    </row>
    <row r="21" spans="1:11" x14ac:dyDescent="0.25">
      <c r="A21" s="180"/>
      <c r="B21" s="180"/>
      <c r="C21" s="180"/>
      <c r="D21" s="180"/>
      <c r="E21" s="181"/>
      <c r="F21" s="181"/>
      <c r="G21" s="181"/>
      <c r="H21" s="182"/>
      <c r="I21" s="182"/>
      <c r="J21" s="174">
        <f>H21*E21</f>
        <v>0</v>
      </c>
      <c r="K21" s="174"/>
    </row>
    <row r="22" spans="1:11" x14ac:dyDescent="0.25">
      <c r="A22" s="184"/>
      <c r="B22" s="184"/>
      <c r="C22" s="184"/>
      <c r="D22" s="184"/>
      <c r="E22" s="181"/>
      <c r="F22" s="181"/>
      <c r="G22" s="181"/>
      <c r="H22" s="182"/>
      <c r="I22" s="182"/>
      <c r="J22" s="174">
        <f>H22*E22</f>
        <v>0</v>
      </c>
      <c r="K22" s="174"/>
    </row>
    <row r="23" spans="1:11" x14ac:dyDescent="0.25">
      <c r="A23" s="172"/>
      <c r="B23" s="172"/>
      <c r="C23" s="172"/>
      <c r="D23" s="172"/>
      <c r="E23" s="169"/>
      <c r="F23" s="169"/>
      <c r="G23" s="169"/>
      <c r="H23" s="173"/>
      <c r="I23" s="173"/>
      <c r="J23" s="174">
        <f>H23*E23</f>
        <v>0</v>
      </c>
      <c r="K23" s="174"/>
    </row>
    <row r="24" spans="1:11" ht="14.4" x14ac:dyDescent="0.3">
      <c r="A24" s="175" t="s">
        <v>6</v>
      </c>
      <c r="B24" s="176"/>
      <c r="C24" s="176"/>
      <c r="D24" s="176"/>
      <c r="E24" s="176"/>
      <c r="F24" s="176"/>
      <c r="G24" s="177"/>
      <c r="H24" s="178">
        <f>SUM(H20:I23)</f>
        <v>0</v>
      </c>
      <c r="I24" s="179"/>
      <c r="J24" s="183">
        <f>SUM(J20:K23)</f>
        <v>0</v>
      </c>
      <c r="K24" s="183"/>
    </row>
    <row r="25" spans="1:11" x14ac:dyDescent="0.25">
      <c r="A25" s="168" t="s">
        <v>116</v>
      </c>
      <c r="B25" s="168"/>
      <c r="C25" s="168"/>
      <c r="D25" s="168"/>
      <c r="E25" s="168"/>
      <c r="F25" s="168"/>
      <c r="G25" s="168"/>
      <c r="H25" s="169">
        <v>12</v>
      </c>
      <c r="I25" s="169"/>
      <c r="J25" s="169"/>
      <c r="K25" s="169"/>
    </row>
    <row r="26" spans="1:11" ht="14.4" x14ac:dyDescent="0.3">
      <c r="A26" s="108" t="s">
        <v>117</v>
      </c>
      <c r="B26" s="109"/>
      <c r="C26" s="109"/>
      <c r="D26" s="110"/>
      <c r="E26" s="170" t="s">
        <v>118</v>
      </c>
      <c r="F26" s="170"/>
      <c r="G26" s="170"/>
      <c r="H26" s="170"/>
      <c r="I26" s="170"/>
      <c r="J26" s="171">
        <f>J24/H25</f>
        <v>0</v>
      </c>
      <c r="K26" s="171"/>
    </row>
    <row r="28" spans="1:11" x14ac:dyDescent="0.25">
      <c r="A28" t="s">
        <v>119</v>
      </c>
    </row>
  </sheetData>
  <mergeCells count="57">
    <mergeCell ref="A1:K1"/>
    <mergeCell ref="A4:E4"/>
    <mergeCell ref="A6:D6"/>
    <mergeCell ref="E6:G6"/>
    <mergeCell ref="H6:I6"/>
    <mergeCell ref="J6:K6"/>
    <mergeCell ref="A7:D7"/>
    <mergeCell ref="E7:G7"/>
    <mergeCell ref="H7:I7"/>
    <mergeCell ref="J7:K7"/>
    <mergeCell ref="A8:D8"/>
    <mergeCell ref="E8:G8"/>
    <mergeCell ref="H8:I8"/>
    <mergeCell ref="J8:K8"/>
    <mergeCell ref="A9:D9"/>
    <mergeCell ref="E9:G9"/>
    <mergeCell ref="H9:I9"/>
    <mergeCell ref="J9:K9"/>
    <mergeCell ref="A10:D10"/>
    <mergeCell ref="E10:G10"/>
    <mergeCell ref="H10:I10"/>
    <mergeCell ref="J10:K10"/>
    <mergeCell ref="A11:G11"/>
    <mergeCell ref="H11:I11"/>
    <mergeCell ref="J11:K11"/>
    <mergeCell ref="A12:G12"/>
    <mergeCell ref="H12:K12"/>
    <mergeCell ref="E13:I13"/>
    <mergeCell ref="J13:K13"/>
    <mergeCell ref="A17:E17"/>
    <mergeCell ref="A19:D19"/>
    <mergeCell ref="E19:G19"/>
    <mergeCell ref="H19:I19"/>
    <mergeCell ref="J19:K19"/>
    <mergeCell ref="A20:D20"/>
    <mergeCell ref="E20:G20"/>
    <mergeCell ref="H20:I20"/>
    <mergeCell ref="J20:K20"/>
    <mergeCell ref="J24:K24"/>
    <mergeCell ref="A21:D21"/>
    <mergeCell ref="E21:G21"/>
    <mergeCell ref="H21:I21"/>
    <mergeCell ref="J21:K21"/>
    <mergeCell ref="A22:D22"/>
    <mergeCell ref="E22:G22"/>
    <mergeCell ref="H22:I22"/>
    <mergeCell ref="J22:K22"/>
    <mergeCell ref="A25:G25"/>
    <mergeCell ref="H25:K25"/>
    <mergeCell ref="E26:I26"/>
    <mergeCell ref="J26:K26"/>
    <mergeCell ref="A23:D23"/>
    <mergeCell ref="E23:G23"/>
    <mergeCell ref="H23:I23"/>
    <mergeCell ref="J23:K23"/>
    <mergeCell ref="A24:G24"/>
    <mergeCell ref="H24:I24"/>
  </mergeCells>
  <pageMargins left="0.511811024" right="0.511811024" top="0.78740157499999996" bottom="0.78740157499999996" header="0.31496062000000002" footer="0.31496062000000002"/>
  <pageSetup paperSize="9" scale="78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B2:F21"/>
  <sheetViews>
    <sheetView zoomScaleNormal="100" workbookViewId="0">
      <selection activeCell="E6" sqref="E6:E16"/>
    </sheetView>
  </sheetViews>
  <sheetFormatPr defaultColWidth="9.109375" defaultRowHeight="13.2" x14ac:dyDescent="0.25"/>
  <cols>
    <col min="1" max="1" width="9.109375" style="127"/>
    <col min="2" max="2" width="52.88671875" style="127" bestFit="1" customWidth="1"/>
    <col min="3" max="4" width="9.109375" style="127"/>
    <col min="5" max="5" width="15.33203125" style="127" customWidth="1"/>
    <col min="6" max="6" width="13.109375" style="127" bestFit="1" customWidth="1"/>
    <col min="7" max="16384" width="9.109375" style="127"/>
  </cols>
  <sheetData>
    <row r="2" spans="2:6" ht="17.399999999999999" x14ac:dyDescent="0.25">
      <c r="B2" s="124" t="s">
        <v>121</v>
      </c>
      <c r="C2" s="124"/>
      <c r="D2" s="124"/>
      <c r="E2" s="124"/>
      <c r="F2" s="124"/>
    </row>
    <row r="5" spans="2:6" ht="15.6" x14ac:dyDescent="0.25">
      <c r="B5" s="111" t="s">
        <v>122</v>
      </c>
      <c r="C5" s="111" t="s">
        <v>123</v>
      </c>
      <c r="D5" s="111" t="s">
        <v>124</v>
      </c>
      <c r="E5" s="112" t="s">
        <v>125</v>
      </c>
      <c r="F5" s="128" t="s">
        <v>78</v>
      </c>
    </row>
    <row r="6" spans="2:6" ht="15" customHeight="1" x14ac:dyDescent="0.25">
      <c r="B6" s="131" t="s">
        <v>126</v>
      </c>
      <c r="C6" s="107" t="s">
        <v>84</v>
      </c>
      <c r="D6" s="125">
        <v>1</v>
      </c>
      <c r="E6" s="136"/>
      <c r="F6" s="129">
        <f t="shared" ref="F6:F16" si="0">E6*D6</f>
        <v>0</v>
      </c>
    </row>
    <row r="7" spans="2:6" ht="39.6" x14ac:dyDescent="0.25">
      <c r="B7" s="131" t="s">
        <v>203</v>
      </c>
      <c r="C7" s="107" t="s">
        <v>84</v>
      </c>
      <c r="D7" s="125">
        <v>15</v>
      </c>
      <c r="E7" s="136"/>
      <c r="F7" s="129">
        <f t="shared" si="0"/>
        <v>0</v>
      </c>
    </row>
    <row r="8" spans="2:6" ht="15" customHeight="1" x14ac:dyDescent="0.25">
      <c r="B8" s="131" t="s">
        <v>130</v>
      </c>
      <c r="C8" s="107" t="s">
        <v>84</v>
      </c>
      <c r="D8" s="125">
        <v>1</v>
      </c>
      <c r="E8" s="136"/>
      <c r="F8" s="129">
        <f t="shared" si="0"/>
        <v>0</v>
      </c>
    </row>
    <row r="9" spans="2:6" ht="15" customHeight="1" x14ac:dyDescent="0.25">
      <c r="B9" s="131" t="s">
        <v>131</v>
      </c>
      <c r="C9" s="107" t="s">
        <v>84</v>
      </c>
      <c r="D9" s="125">
        <v>1</v>
      </c>
      <c r="E9" s="136"/>
      <c r="F9" s="129">
        <f t="shared" si="0"/>
        <v>0</v>
      </c>
    </row>
    <row r="10" spans="2:6" ht="15" customHeight="1" x14ac:dyDescent="0.25">
      <c r="B10" s="131" t="s">
        <v>135</v>
      </c>
      <c r="C10" s="107" t="s">
        <v>136</v>
      </c>
      <c r="D10" s="125">
        <v>1</v>
      </c>
      <c r="E10" s="136"/>
      <c r="F10" s="129">
        <f t="shared" si="0"/>
        <v>0</v>
      </c>
    </row>
    <row r="11" spans="2:6" ht="15" customHeight="1" x14ac:dyDescent="0.25">
      <c r="B11" s="131" t="s">
        <v>140</v>
      </c>
      <c r="C11" s="107" t="s">
        <v>84</v>
      </c>
      <c r="D11" s="125">
        <v>1</v>
      </c>
      <c r="E11" s="136"/>
      <c r="F11" s="129">
        <f t="shared" si="0"/>
        <v>0</v>
      </c>
    </row>
    <row r="12" spans="2:6" ht="15" customHeight="1" x14ac:dyDescent="0.25">
      <c r="B12" s="131" t="s">
        <v>191</v>
      </c>
      <c r="C12" s="107" t="s">
        <v>84</v>
      </c>
      <c r="D12" s="125">
        <v>2</v>
      </c>
      <c r="E12" s="136"/>
      <c r="F12" s="129">
        <f t="shared" si="0"/>
        <v>0</v>
      </c>
    </row>
    <row r="13" spans="2:6" ht="15" customHeight="1" x14ac:dyDescent="0.25">
      <c r="B13" s="131" t="s">
        <v>142</v>
      </c>
      <c r="C13" s="107" t="s">
        <v>84</v>
      </c>
      <c r="D13" s="125">
        <v>2</v>
      </c>
      <c r="E13" s="136"/>
      <c r="F13" s="129">
        <f t="shared" si="0"/>
        <v>0</v>
      </c>
    </row>
    <row r="14" spans="2:6" ht="15" customHeight="1" x14ac:dyDescent="0.25">
      <c r="B14" s="131" t="s">
        <v>202</v>
      </c>
      <c r="C14" s="107" t="s">
        <v>84</v>
      </c>
      <c r="D14" s="125">
        <v>1</v>
      </c>
      <c r="E14" s="136"/>
      <c r="F14" s="129">
        <f t="shared" si="0"/>
        <v>0</v>
      </c>
    </row>
    <row r="15" spans="2:6" ht="15" customHeight="1" x14ac:dyDescent="0.25">
      <c r="B15" s="131" t="s">
        <v>143</v>
      </c>
      <c r="C15" s="107" t="s">
        <v>84</v>
      </c>
      <c r="D15" s="125">
        <v>2</v>
      </c>
      <c r="E15" s="136"/>
      <c r="F15" s="129">
        <f t="shared" si="0"/>
        <v>0</v>
      </c>
    </row>
    <row r="16" spans="2:6" ht="15" customHeight="1" x14ac:dyDescent="0.25">
      <c r="B16" s="131" t="s">
        <v>145</v>
      </c>
      <c r="C16" s="107" t="s">
        <v>84</v>
      </c>
      <c r="D16" s="125">
        <v>2</v>
      </c>
      <c r="E16" s="136"/>
      <c r="F16" s="129">
        <f t="shared" si="0"/>
        <v>0</v>
      </c>
    </row>
    <row r="17" spans="2:6" ht="15" customHeight="1" x14ac:dyDescent="0.25">
      <c r="B17" s="107"/>
      <c r="C17" s="107"/>
      <c r="D17" s="107"/>
      <c r="E17" s="107"/>
      <c r="F17" s="107"/>
    </row>
    <row r="18" spans="2:6" ht="15" customHeight="1" x14ac:dyDescent="0.25">
      <c r="B18" s="132" t="s">
        <v>6</v>
      </c>
      <c r="C18" s="132"/>
      <c r="D18" s="132"/>
      <c r="E18" s="132"/>
      <c r="F18" s="130">
        <f>SUM(F6:F16)</f>
        <v>0</v>
      </c>
    </row>
    <row r="19" spans="2:6" ht="15" customHeight="1" x14ac:dyDescent="0.25">
      <c r="B19" s="194" t="s">
        <v>116</v>
      </c>
      <c r="C19" s="195"/>
      <c r="D19" s="195"/>
      <c r="E19" s="196"/>
      <c r="F19" s="134">
        <v>12</v>
      </c>
    </row>
    <row r="20" spans="2:6" ht="15" customHeight="1" x14ac:dyDescent="0.25">
      <c r="B20" s="197" t="s">
        <v>151</v>
      </c>
      <c r="C20" s="198"/>
      <c r="D20" s="198"/>
      <c r="E20" s="199"/>
      <c r="F20" s="137">
        <f>F18/F19</f>
        <v>0</v>
      </c>
    </row>
    <row r="21" spans="2:6" ht="13.8" x14ac:dyDescent="0.25">
      <c r="B21" s="197" t="s">
        <v>204</v>
      </c>
      <c r="C21" s="198"/>
      <c r="D21" s="198"/>
      <c r="E21" s="199"/>
      <c r="F21" s="137">
        <f>F20/18</f>
        <v>0</v>
      </c>
    </row>
  </sheetData>
  <mergeCells count="3">
    <mergeCell ref="B19:E19"/>
    <mergeCell ref="B20:E20"/>
    <mergeCell ref="B21:E21"/>
  </mergeCells>
  <pageMargins left="0.511811024" right="0.511811024" top="0.78740157499999996" bottom="0.78740157499999996" header="0.31496062000000002" footer="0.31496062000000002"/>
  <pageSetup paperSize="9" scale="91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B1:O40"/>
  <sheetViews>
    <sheetView showGridLines="0" topLeftCell="A14" zoomScaleNormal="100" workbookViewId="0">
      <selection activeCell="K40" sqref="K40"/>
    </sheetView>
  </sheetViews>
  <sheetFormatPr defaultColWidth="11" defaultRowHeight="13.2" x14ac:dyDescent="0.25"/>
  <cols>
    <col min="1" max="2" width="13.44140625" customWidth="1"/>
    <col min="3" max="3" width="15.88671875" customWidth="1"/>
    <col min="4" max="4" width="17.6640625" customWidth="1"/>
    <col min="5" max="5" width="15.88671875" customWidth="1"/>
    <col min="6" max="6" width="20.88671875" customWidth="1"/>
    <col min="7" max="9" width="11" customWidth="1"/>
    <col min="10" max="10" width="24.5546875" customWidth="1"/>
    <col min="11" max="11" width="15.44140625" customWidth="1"/>
    <col min="12" max="14" width="11" customWidth="1"/>
    <col min="15" max="15" width="16.6640625" customWidth="1"/>
  </cols>
  <sheetData>
    <row r="1" spans="2:10" hidden="1" x14ac:dyDescent="0.25"/>
    <row r="2" spans="2:10" hidden="1" x14ac:dyDescent="0.25"/>
    <row r="3" spans="2:10" hidden="1" x14ac:dyDescent="0.25"/>
    <row r="4" spans="2:10" hidden="1" x14ac:dyDescent="0.25"/>
    <row r="5" spans="2:10" x14ac:dyDescent="0.25">
      <c r="B5" s="200" t="s">
        <v>152</v>
      </c>
      <c r="C5" s="200"/>
      <c r="D5" s="200"/>
      <c r="E5" s="200"/>
      <c r="F5" s="200"/>
      <c r="G5" s="200"/>
      <c r="H5" s="200"/>
      <c r="I5" s="200"/>
      <c r="J5" s="200"/>
    </row>
    <row r="6" spans="2:10" x14ac:dyDescent="0.25">
      <c r="B6" s="200"/>
      <c r="C6" s="200"/>
      <c r="D6" s="200"/>
      <c r="E6" s="200"/>
      <c r="F6" s="200"/>
      <c r="G6" s="200"/>
      <c r="H6" s="200"/>
      <c r="I6" s="200"/>
      <c r="J6" s="200"/>
    </row>
    <row r="7" spans="2:10" x14ac:dyDescent="0.25">
      <c r="B7" s="212" t="s">
        <v>153</v>
      </c>
      <c r="C7" s="212"/>
      <c r="D7" s="212"/>
      <c r="E7" s="212"/>
      <c r="F7" s="212"/>
      <c r="G7" s="212"/>
      <c r="H7" s="212"/>
      <c r="I7" s="212"/>
      <c r="J7" s="212"/>
    </row>
    <row r="8" spans="2:10" x14ac:dyDescent="0.25">
      <c r="B8" s="169" t="s">
        <v>154</v>
      </c>
      <c r="C8" s="169"/>
      <c r="D8" s="169"/>
      <c r="E8" s="169" t="s">
        <v>155</v>
      </c>
      <c r="F8" s="169"/>
      <c r="G8" s="169" t="s">
        <v>156</v>
      </c>
      <c r="H8" s="169"/>
      <c r="I8" s="169"/>
      <c r="J8" s="106" t="s">
        <v>60</v>
      </c>
    </row>
    <row r="9" spans="2:10" x14ac:dyDescent="0.25">
      <c r="B9" s="169" t="s">
        <v>157</v>
      </c>
      <c r="C9" s="169"/>
      <c r="D9" s="169"/>
      <c r="E9" s="169">
        <f>1/(14*800)</f>
        <v>8.9285714285714286E-5</v>
      </c>
      <c r="F9" s="169"/>
      <c r="G9" s="209">
        <f>Encarregado!D114</f>
        <v>0</v>
      </c>
      <c r="H9" s="209"/>
      <c r="I9" s="209"/>
      <c r="J9" s="118">
        <f>G9*E9</f>
        <v>0</v>
      </c>
    </row>
    <row r="10" spans="2:10" x14ac:dyDescent="0.25">
      <c r="B10" s="169" t="s">
        <v>158</v>
      </c>
      <c r="C10" s="169"/>
      <c r="D10" s="169"/>
      <c r="E10" s="169">
        <f>1/800</f>
        <v>1.25E-3</v>
      </c>
      <c r="F10" s="169"/>
      <c r="G10" s="209">
        <f>Servente!D114</f>
        <v>0</v>
      </c>
      <c r="H10" s="209"/>
      <c r="I10" s="209"/>
      <c r="J10" s="118">
        <f>E10*G10</f>
        <v>0</v>
      </c>
    </row>
    <row r="11" spans="2:10" x14ac:dyDescent="0.25">
      <c r="G11" s="207" t="s">
        <v>159</v>
      </c>
      <c r="H11" s="207"/>
      <c r="I11" s="207"/>
      <c r="J11" s="123">
        <f>J10+J9</f>
        <v>0</v>
      </c>
    </row>
    <row r="12" spans="2:10" x14ac:dyDescent="0.25">
      <c r="G12" s="115"/>
      <c r="H12" s="115"/>
      <c r="I12" s="115"/>
      <c r="J12" s="120"/>
    </row>
    <row r="13" spans="2:10" x14ac:dyDescent="0.25">
      <c r="B13" s="201" t="s">
        <v>180</v>
      </c>
      <c r="C13" s="202"/>
      <c r="D13" s="202"/>
      <c r="E13" s="202"/>
      <c r="F13" s="202"/>
      <c r="G13" s="202"/>
      <c r="H13" s="202"/>
      <c r="I13" s="202"/>
      <c r="J13" s="203"/>
    </row>
    <row r="14" spans="2:10" x14ac:dyDescent="0.25">
      <c r="B14" s="169" t="s">
        <v>154</v>
      </c>
      <c r="C14" s="169"/>
      <c r="D14" s="169"/>
      <c r="E14" s="169" t="s">
        <v>155</v>
      </c>
      <c r="F14" s="169"/>
      <c r="G14" s="169" t="s">
        <v>156</v>
      </c>
      <c r="H14" s="169"/>
      <c r="I14" s="169"/>
      <c r="J14" s="106" t="s">
        <v>60</v>
      </c>
    </row>
    <row r="15" spans="2:10" x14ac:dyDescent="0.25">
      <c r="B15" s="169" t="s">
        <v>157</v>
      </c>
      <c r="C15" s="169"/>
      <c r="D15" s="169"/>
      <c r="E15" s="169">
        <f>1/(4*200)</f>
        <v>1.25E-3</v>
      </c>
      <c r="F15" s="169"/>
      <c r="G15" s="209">
        <f>G9</f>
        <v>0</v>
      </c>
      <c r="H15" s="209"/>
      <c r="I15" s="209"/>
      <c r="J15" s="118">
        <f>G15*E15</f>
        <v>0</v>
      </c>
    </row>
    <row r="16" spans="2:10" x14ac:dyDescent="0.25">
      <c r="B16" s="169" t="s">
        <v>158</v>
      </c>
      <c r="C16" s="169"/>
      <c r="D16" s="169"/>
      <c r="E16" s="169">
        <f>1/200</f>
        <v>5.0000000000000001E-3</v>
      </c>
      <c r="F16" s="169"/>
      <c r="G16" s="209">
        <f>'Servente Com Insalubridade'!D114</f>
        <v>0</v>
      </c>
      <c r="H16" s="209"/>
      <c r="I16" s="209"/>
      <c r="J16" s="118">
        <f>E16*G16</f>
        <v>0</v>
      </c>
    </row>
    <row r="17" spans="2:15" x14ac:dyDescent="0.25">
      <c r="G17" s="207" t="s">
        <v>160</v>
      </c>
      <c r="H17" s="207"/>
      <c r="I17" s="207"/>
      <c r="J17" s="123">
        <f>J16+J15</f>
        <v>0</v>
      </c>
    </row>
    <row r="18" spans="2:15" x14ac:dyDescent="0.25">
      <c r="G18" s="115"/>
    </row>
    <row r="19" spans="2:15" x14ac:dyDescent="0.25">
      <c r="B19" s="208" t="s">
        <v>161</v>
      </c>
      <c r="C19" s="208"/>
      <c r="D19" s="208"/>
      <c r="E19" s="208"/>
      <c r="F19" s="208"/>
      <c r="G19" s="208"/>
      <c r="H19" s="208"/>
      <c r="I19" s="208"/>
      <c r="J19" s="208"/>
    </row>
    <row r="20" spans="2:15" x14ac:dyDescent="0.25">
      <c r="B20" s="169" t="s">
        <v>154</v>
      </c>
      <c r="C20" s="169"/>
      <c r="D20" s="169"/>
      <c r="E20" s="169" t="s">
        <v>155</v>
      </c>
      <c r="F20" s="169"/>
      <c r="G20" s="169" t="s">
        <v>156</v>
      </c>
      <c r="H20" s="169"/>
      <c r="I20" s="169"/>
      <c r="J20" s="106" t="s">
        <v>60</v>
      </c>
    </row>
    <row r="21" spans="2:15" x14ac:dyDescent="0.25">
      <c r="B21" s="169" t="s">
        <v>157</v>
      </c>
      <c r="C21" s="169"/>
      <c r="D21" s="169"/>
      <c r="E21" s="169">
        <f>1/(14*1800)</f>
        <v>3.9682539682539683E-5</v>
      </c>
      <c r="F21" s="169"/>
      <c r="G21" s="209">
        <f>G15</f>
        <v>0</v>
      </c>
      <c r="H21" s="209"/>
      <c r="I21" s="209"/>
      <c r="J21" s="118">
        <f>G21*E21</f>
        <v>0</v>
      </c>
    </row>
    <row r="22" spans="2:15" x14ac:dyDescent="0.25">
      <c r="B22" s="169" t="s">
        <v>158</v>
      </c>
      <c r="C22" s="169"/>
      <c r="D22" s="169"/>
      <c r="E22" s="169">
        <f>1/1800</f>
        <v>5.5555555555555556E-4</v>
      </c>
      <c r="F22" s="169"/>
      <c r="G22" s="209">
        <f>Servente!D114</f>
        <v>0</v>
      </c>
      <c r="H22" s="209"/>
      <c r="I22" s="209"/>
      <c r="J22" s="118">
        <f>E22*G22</f>
        <v>0</v>
      </c>
    </row>
    <row r="23" spans="2:15" x14ac:dyDescent="0.25">
      <c r="G23" s="211" t="s">
        <v>181</v>
      </c>
      <c r="H23" s="211"/>
      <c r="I23" s="211"/>
      <c r="J23" s="123">
        <f>J22+J21</f>
        <v>0</v>
      </c>
    </row>
    <row r="24" spans="2:15" hidden="1" x14ac:dyDescent="0.25"/>
    <row r="25" spans="2:15" hidden="1" x14ac:dyDescent="0.25">
      <c r="B25" s="206" t="s">
        <v>162</v>
      </c>
      <c r="C25" s="206"/>
      <c r="D25" s="206"/>
      <c r="E25" s="206"/>
      <c r="F25" s="206"/>
      <c r="G25" s="206"/>
      <c r="H25" s="206"/>
      <c r="I25" s="206"/>
      <c r="J25" s="206"/>
      <c r="K25" s="206"/>
      <c r="L25" s="206"/>
      <c r="M25" s="206"/>
      <c r="N25" s="206"/>
      <c r="O25" s="206"/>
    </row>
    <row r="26" spans="2:15" hidden="1" x14ac:dyDescent="0.25">
      <c r="B26" s="206" t="s">
        <v>154</v>
      </c>
      <c r="C26" s="206"/>
      <c r="D26" s="206"/>
      <c r="E26" s="206" t="s">
        <v>155</v>
      </c>
      <c r="F26" s="206"/>
      <c r="G26" s="206" t="s">
        <v>163</v>
      </c>
      <c r="H26" s="206"/>
      <c r="I26" s="206" t="s">
        <v>164</v>
      </c>
      <c r="J26" s="206"/>
      <c r="K26" s="114" t="s">
        <v>165</v>
      </c>
      <c r="L26" s="206" t="s">
        <v>156</v>
      </c>
      <c r="M26" s="206"/>
      <c r="N26" s="206"/>
      <c r="O26" s="114" t="s">
        <v>60</v>
      </c>
    </row>
    <row r="27" spans="2:15" ht="12.75" hidden="1" customHeight="1" x14ac:dyDescent="0.25">
      <c r="B27" s="205" t="s">
        <v>166</v>
      </c>
      <c r="C27" s="205"/>
      <c r="D27" s="205"/>
      <c r="E27" s="206">
        <v>0</v>
      </c>
      <c r="F27" s="206"/>
      <c r="G27" s="206">
        <v>0</v>
      </c>
      <c r="H27" s="206"/>
      <c r="I27" s="206">
        <v>0</v>
      </c>
      <c r="J27" s="206"/>
      <c r="K27" s="113">
        <f>E27*G27*I27</f>
        <v>0</v>
      </c>
      <c r="L27" s="210">
        <v>0</v>
      </c>
      <c r="M27" s="210"/>
      <c r="N27" s="210"/>
      <c r="O27" s="116">
        <f>K27*L27</f>
        <v>0</v>
      </c>
    </row>
    <row r="28" spans="2:15" hidden="1" x14ac:dyDescent="0.25"/>
    <row r="30" spans="2:15" x14ac:dyDescent="0.25">
      <c r="B30" s="200" t="s">
        <v>167</v>
      </c>
      <c r="C30" s="200"/>
      <c r="D30" s="200"/>
      <c r="E30" s="200"/>
      <c r="F30" s="200"/>
    </row>
    <row r="31" spans="2:15" x14ac:dyDescent="0.25">
      <c r="B31" s="200"/>
      <c r="C31" s="200"/>
      <c r="D31" s="200"/>
      <c r="E31" s="200"/>
      <c r="F31" s="200"/>
    </row>
    <row r="32" spans="2:15" ht="26.4" x14ac:dyDescent="0.25">
      <c r="B32" s="204" t="s">
        <v>168</v>
      </c>
      <c r="C32" s="204"/>
      <c r="D32" s="117" t="s">
        <v>169</v>
      </c>
      <c r="E32" s="107" t="s">
        <v>170</v>
      </c>
      <c r="F32" s="107" t="s">
        <v>60</v>
      </c>
    </row>
    <row r="33" spans="2:11" ht="22.35" customHeight="1" x14ac:dyDescent="0.25">
      <c r="B33" s="204" t="s">
        <v>171</v>
      </c>
      <c r="C33" s="204"/>
      <c r="D33" s="118">
        <f>J11</f>
        <v>0</v>
      </c>
      <c r="E33" s="106">
        <v>8790</v>
      </c>
      <c r="F33" s="119">
        <f>E33*D33</f>
        <v>0</v>
      </c>
    </row>
    <row r="34" spans="2:11" ht="22.35" customHeight="1" x14ac:dyDescent="0.25">
      <c r="B34" s="204" t="s">
        <v>172</v>
      </c>
      <c r="C34" s="204"/>
      <c r="D34" s="118">
        <f>J17</f>
        <v>0</v>
      </c>
      <c r="E34" s="106">
        <v>886</v>
      </c>
      <c r="F34" s="119">
        <f>E34*D34</f>
        <v>0</v>
      </c>
      <c r="J34" s="24"/>
    </row>
    <row r="35" spans="2:11" ht="25.35" customHeight="1" x14ac:dyDescent="0.25">
      <c r="B35" s="204" t="s">
        <v>173</v>
      </c>
      <c r="C35" s="204"/>
      <c r="D35" s="118">
        <f>J23</f>
        <v>0</v>
      </c>
      <c r="E35" s="106">
        <v>4334</v>
      </c>
      <c r="F35" s="119">
        <f>D35*E35</f>
        <v>0</v>
      </c>
      <c r="J35" s="24"/>
      <c r="K35" s="24"/>
    </row>
    <row r="36" spans="2:11" ht="12.75" hidden="1" customHeight="1" x14ac:dyDescent="0.25">
      <c r="B36" s="169" t="s">
        <v>174</v>
      </c>
      <c r="C36" s="169"/>
      <c r="D36" s="107">
        <v>0</v>
      </c>
      <c r="E36" s="119">
        <v>0</v>
      </c>
      <c r="F36" s="119">
        <f>E36*D36</f>
        <v>0</v>
      </c>
    </row>
    <row r="37" spans="2:11" ht="12.75" hidden="1" customHeight="1" x14ac:dyDescent="0.25">
      <c r="B37" s="169" t="s">
        <v>175</v>
      </c>
      <c r="C37" s="169"/>
      <c r="D37" s="107">
        <v>0</v>
      </c>
      <c r="E37" s="119">
        <v>0</v>
      </c>
      <c r="F37" s="119">
        <f>E37*D37</f>
        <v>0</v>
      </c>
    </row>
    <row r="38" spans="2:11" ht="18.600000000000001" customHeight="1" x14ac:dyDescent="0.25">
      <c r="B38" s="207" t="s">
        <v>176</v>
      </c>
      <c r="C38" s="207"/>
      <c r="D38" s="207"/>
      <c r="E38" s="207"/>
      <c r="F38" s="121">
        <f>(F33+F34+F35)</f>
        <v>0</v>
      </c>
      <c r="J38" s="24"/>
    </row>
    <row r="39" spans="2:11" ht="23.85" customHeight="1" x14ac:dyDescent="0.25">
      <c r="B39" s="207" t="s">
        <v>177</v>
      </c>
      <c r="C39" s="207"/>
      <c r="D39" s="207"/>
      <c r="E39" s="207"/>
      <c r="F39" s="122">
        <v>12</v>
      </c>
      <c r="J39" s="24"/>
    </row>
    <row r="40" spans="2:11" ht="22.35" customHeight="1" x14ac:dyDescent="0.25">
      <c r="B40" s="207" t="s">
        <v>178</v>
      </c>
      <c r="C40" s="207"/>
      <c r="D40" s="207"/>
      <c r="E40" s="207"/>
      <c r="F40" s="121">
        <f>(F38*F39)+0.01</f>
        <v>0.01</v>
      </c>
      <c r="J40" s="24"/>
      <c r="K40" s="24">
        <f>(+G16*4+G9*14)/18</f>
        <v>0</v>
      </c>
    </row>
  </sheetData>
  <sheetProtection selectLockedCells="1" selectUnlockedCells="1"/>
  <mergeCells count="55">
    <mergeCell ref="B7:J7"/>
    <mergeCell ref="B8:D8"/>
    <mergeCell ref="E8:F8"/>
    <mergeCell ref="G8:I8"/>
    <mergeCell ref="B9:D9"/>
    <mergeCell ref="E9:F9"/>
    <mergeCell ref="G9:I9"/>
    <mergeCell ref="B10:D10"/>
    <mergeCell ref="E10:F10"/>
    <mergeCell ref="G10:I10"/>
    <mergeCell ref="G11:I11"/>
    <mergeCell ref="B14:D14"/>
    <mergeCell ref="E14:F14"/>
    <mergeCell ref="G14:I14"/>
    <mergeCell ref="B15:D15"/>
    <mergeCell ref="E15:F15"/>
    <mergeCell ref="G15:I15"/>
    <mergeCell ref="B16:D16"/>
    <mergeCell ref="E16:F16"/>
    <mergeCell ref="G16:I16"/>
    <mergeCell ref="L27:N27"/>
    <mergeCell ref="B22:D22"/>
    <mergeCell ref="E22:F22"/>
    <mergeCell ref="G22:I22"/>
    <mergeCell ref="G23:I23"/>
    <mergeCell ref="B25:O25"/>
    <mergeCell ref="B26:D26"/>
    <mergeCell ref="E26:F26"/>
    <mergeCell ref="G26:H26"/>
    <mergeCell ref="I26:J26"/>
    <mergeCell ref="I27:J27"/>
    <mergeCell ref="L26:N26"/>
    <mergeCell ref="B37:C37"/>
    <mergeCell ref="B38:E38"/>
    <mergeCell ref="B39:E39"/>
    <mergeCell ref="B40:E40"/>
    <mergeCell ref="B30:F31"/>
    <mergeCell ref="B35:C35"/>
    <mergeCell ref="B36:C36"/>
    <mergeCell ref="B5:J6"/>
    <mergeCell ref="B13:J13"/>
    <mergeCell ref="B32:C32"/>
    <mergeCell ref="B33:C33"/>
    <mergeCell ref="B34:C34"/>
    <mergeCell ref="B27:D27"/>
    <mergeCell ref="E27:F27"/>
    <mergeCell ref="G27:H27"/>
    <mergeCell ref="G17:I17"/>
    <mergeCell ref="B19:J19"/>
    <mergeCell ref="B20:D20"/>
    <mergeCell ref="E20:F20"/>
    <mergeCell ref="G20:I20"/>
    <mergeCell ref="B21:D21"/>
    <mergeCell ref="E21:F21"/>
    <mergeCell ref="G21:I21"/>
  </mergeCells>
  <pageMargins left="0.78749999999999998" right="0.78749999999999998" top="1.0249999999999999" bottom="1.0249999999999999" header="0.78749999999999998" footer="0.78749999999999998"/>
  <pageSetup paperSize="9" scale="85" firstPageNumber="0" orientation="landscape" horizontalDpi="300" verticalDpi="300" r:id="rId1"/>
  <headerFooter alignWithMargins="0">
    <oddHeader>&amp;C&amp;A</oddHeader>
    <oddFooter>&amp;CPágina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7</vt:i4>
      </vt:variant>
    </vt:vector>
  </HeadingPairs>
  <TitlesOfParts>
    <vt:vector size="7" baseType="lpstr">
      <vt:lpstr>Servente</vt:lpstr>
      <vt:lpstr>Servente Com Insalubridade</vt:lpstr>
      <vt:lpstr>Encarregado</vt:lpstr>
      <vt:lpstr>Materiais</vt:lpstr>
      <vt:lpstr>Uniformes</vt:lpstr>
      <vt:lpstr>Equipamentos</vt:lpstr>
      <vt:lpstr>Resumo Área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Filipe Teles de Castro</dc:creator>
  <cp:lastModifiedBy>Sabrina Barbosa Peixoto</cp:lastModifiedBy>
  <cp:lastPrinted>2022-05-18T12:37:07Z</cp:lastPrinted>
  <dcterms:created xsi:type="dcterms:W3CDTF">2022-05-13T13:26:46Z</dcterms:created>
  <dcterms:modified xsi:type="dcterms:W3CDTF">2022-09-13T20:01:53Z</dcterms:modified>
</cp:coreProperties>
</file>